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4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<sst xmlns="http://schemas.openxmlformats.org/spreadsheetml/2006/main" count="723" uniqueCount="434">
  <si>
    <t>CSUN</t>
  </si>
  <si>
    <t>OPP</t>
  </si>
  <si>
    <t>BWC</t>
  </si>
  <si>
    <r>
      <t>CSUN MATADORS</t>
    </r>
    <r>
      <rPr>
        <sz val="18"/>
        <color indexed="8"/>
        <rFont val="Impact"/>
        <family val="2"/>
      </rPr>
      <t xml:space="preserve"> (3-13-1, 2-5-1 BWC)</t>
    </r>
  </si>
  <si>
    <t>Hi G</t>
  </si>
  <si>
    <t>3 vs CSUN 9/29/21</t>
  </si>
  <si>
    <t>GPG</t>
  </si>
  <si>
    <t>0.82</t>
  </si>
  <si>
    <t>2.12</t>
  </si>
  <si>
    <t>1.13</t>
  </si>
  <si>
    <t>LO G</t>
  </si>
  <si>
    <t>0 vs Cal Poly 10/10/21 (5 Sh)</t>
  </si>
  <si>
    <t>SPG</t>
  </si>
  <si>
    <t>9.6</t>
  </si>
  <si>
    <t>12.4</t>
  </si>
  <si>
    <t>11.3</t>
  </si>
  <si>
    <t>OVR:</t>
  </si>
  <si>
    <t>3-13</t>
  </si>
  <si>
    <t>CONF:</t>
  </si>
  <si>
    <t>2-5-1</t>
  </si>
  <si>
    <t>H:</t>
  </si>
  <si>
    <t>3-4-1</t>
  </si>
  <si>
    <t>A:</t>
  </si>
  <si>
    <t>0-9</t>
  </si>
  <si>
    <t>N:</t>
  </si>
  <si>
    <t>0-0</t>
  </si>
  <si>
    <t>OT:</t>
  </si>
  <si>
    <t>1-1-1</t>
  </si>
  <si>
    <t>STK:</t>
  </si>
  <si>
    <t>L1</t>
  </si>
  <si>
    <t>SHOT %</t>
  </si>
  <si>
    <t>.154 vs Sac State 10/6 (2-13)</t>
  </si>
  <si>
    <t>SH%</t>
  </si>
  <si>
    <t>Head Coach:</t>
  </si>
  <si>
    <t>TERRY DAVILA</t>
  </si>
  <si>
    <t>CSUN '94</t>
  </si>
  <si>
    <t>205-174-55</t>
  </si>
  <si>
    <r>
      <t>23</t>
    </r>
    <r>
      <rPr>
        <b/>
        <vertAlign val="superscript"/>
        <sz val="8"/>
        <color indexed="8"/>
        <rFont val="Arial Narrow"/>
        <family val="2"/>
      </rPr>
      <t>rd</t>
    </r>
    <r>
      <rPr>
        <b/>
        <sz val="8"/>
        <color indexed="8"/>
        <rFont val="Arial Narrow"/>
        <family val="2"/>
      </rPr>
      <t xml:space="preserve"> Year</t>
    </r>
  </si>
  <si>
    <t>3-13-1</t>
  </si>
  <si>
    <t>LOW %</t>
  </si>
  <si>
    <t>.000 @UCR 10/13 (0 for 16)</t>
  </si>
  <si>
    <t>SOG</t>
  </si>
  <si>
    <t>66</t>
  </si>
  <si>
    <t>95</t>
  </si>
  <si>
    <t>33</t>
  </si>
  <si>
    <t>'19 8-8-3 (2-3-2); '18 9-8-1 (3-3-1); '17 10-9-2 (4-4-2)</t>
  </si>
  <si>
    <t>9-7-5 (5-2-3), NCAA; '15 8-8-3 (4-4-2); '14 7-9-3 (3-5-2)</t>
  </si>
  <si>
    <t>OPP H:</t>
  </si>
  <si>
    <t>UC Davis 5 10/17/21</t>
  </si>
  <si>
    <t>OG%</t>
  </si>
  <si>
    <r>
      <t>1</t>
    </r>
    <r>
      <rPr>
        <vertAlign val="superscript"/>
        <sz val="7.5"/>
        <color indexed="60"/>
        <rFont val="Arial Narrow"/>
        <family val="2"/>
      </rPr>
      <t>st</t>
    </r>
    <r>
      <rPr>
        <sz val="7.5"/>
        <color indexed="60"/>
        <rFont val="Arial Narrow"/>
        <family val="2"/>
      </rPr>
      <t xml:space="preserve"> Place in BW South – '12 '16 '17; 6</t>
    </r>
    <r>
      <rPr>
        <vertAlign val="superscript"/>
        <sz val="7.5"/>
        <color indexed="60"/>
        <rFont val="Arial Narrow"/>
        <family val="2"/>
      </rPr>
      <t>th</t>
    </r>
    <r>
      <rPr>
        <sz val="7.5"/>
        <color indexed="60"/>
        <rFont val="Arial Narrow"/>
        <family val="2"/>
      </rPr>
      <t xml:space="preserve"> Place in '19; '18 T4th; '15 2</t>
    </r>
    <r>
      <rPr>
        <vertAlign val="superscript"/>
        <sz val="7.5"/>
        <color indexed="60"/>
        <rFont val="Arial Narrow"/>
        <family val="2"/>
      </rPr>
      <t>nd</t>
    </r>
    <r>
      <rPr>
        <sz val="7.5"/>
        <color indexed="60"/>
        <rFont val="Arial Narrow"/>
        <family val="2"/>
      </rPr>
      <t xml:space="preserve"> BW South; '14 4</t>
    </r>
    <r>
      <rPr>
        <vertAlign val="superscript"/>
        <sz val="7.5"/>
        <color indexed="60"/>
        <rFont val="Arial Narrow"/>
        <family val="2"/>
      </rPr>
      <t>th</t>
    </r>
    <r>
      <rPr>
        <sz val="7.5"/>
        <color indexed="60"/>
        <rFont val="Arial Narrow"/>
        <family val="2"/>
      </rPr>
      <t xml:space="preserve"> BW South; '13 2</t>
    </r>
    <r>
      <rPr>
        <vertAlign val="superscript"/>
        <sz val="7.5"/>
        <color indexed="60"/>
        <rFont val="Arial Narrow"/>
        <family val="2"/>
      </rPr>
      <t>nd</t>
    </r>
    <r>
      <rPr>
        <sz val="7.5"/>
        <color indexed="60"/>
        <rFont val="Arial Narrow"/>
        <family val="2"/>
      </rPr>
      <t xml:space="preserve"> BW South;</t>
    </r>
  </si>
  <si>
    <t>OPP L:</t>
  </si>
  <si>
    <t>1 goal vs. Iowa State 8/22/21</t>
  </si>
  <si>
    <t>CK</t>
  </si>
  <si>
    <t>70</t>
  </si>
  <si>
    <t>81</t>
  </si>
  <si>
    <t>32</t>
  </si>
  <si>
    <r>
      <t>ASSISTANT (4</t>
    </r>
    <r>
      <rPr>
        <b/>
        <vertAlign val="superscript"/>
        <sz val="8"/>
        <color indexed="8"/>
        <rFont val="Arial Narrow"/>
        <family val="2"/>
      </rPr>
      <t>th</t>
    </r>
    <r>
      <rPr>
        <b/>
        <sz val="8"/>
        <color indexed="8"/>
        <rFont val="Arial Narrow"/>
        <family val="2"/>
      </rPr>
      <t xml:space="preserve"> Yr/9</t>
    </r>
    <r>
      <rPr>
        <b/>
        <vertAlign val="superscript"/>
        <sz val="8"/>
        <color indexed="8"/>
        <rFont val="Arial Narrow"/>
        <family val="2"/>
      </rPr>
      <t>th</t>
    </r>
    <r>
      <rPr>
        <b/>
        <sz val="8"/>
        <color indexed="8"/>
        <rFont val="Arial Narrow"/>
        <family val="2"/>
      </rPr>
      <t>)</t>
    </r>
  </si>
  <si>
    <t>VICTOR GARCIA</t>
  </si>
  <si>
    <t>NCAA '02-'05, 2012, '13, '16; RS Champs  '03 &amp; '05</t>
  </si>
  <si>
    <t>CSUB 9/29 .667 (4 for 6)</t>
  </si>
  <si>
    <t>F</t>
  </si>
  <si>
    <t>241</t>
  </si>
  <si>
    <t>182</t>
  </si>
  <si>
    <t>113</t>
  </si>
  <si>
    <r>
      <t>ASSISTANT (2</t>
    </r>
    <r>
      <rPr>
        <b/>
        <vertAlign val="superscript"/>
        <sz val="8"/>
        <color indexed="8"/>
        <rFont val="Arial Narrow"/>
        <family val="2"/>
      </rPr>
      <t>nd</t>
    </r>
    <r>
      <rPr>
        <b/>
        <sz val="8"/>
        <color indexed="8"/>
        <rFont val="Arial Narrow"/>
        <family val="2"/>
      </rPr>
      <t xml:space="preserve"> Yr/4</t>
    </r>
    <r>
      <rPr>
        <b/>
        <vertAlign val="superscript"/>
        <sz val="8"/>
        <color indexed="8"/>
        <rFont val="Arial Narrow"/>
        <family val="2"/>
      </rPr>
      <t>th</t>
    </r>
    <r>
      <rPr>
        <b/>
        <sz val="8"/>
        <color indexed="8"/>
        <rFont val="Arial Narrow"/>
        <family val="2"/>
      </rPr>
      <t>)</t>
    </r>
  </si>
  <si>
    <t>MILAN RADOVIC CSUN '09</t>
  </si>
  <si>
    <t>ASSISTANT (4th Yr)</t>
  </si>
  <si>
    <t>KRIS GUERRA</t>
  </si>
  <si>
    <t xml:space="preserve">LOW% </t>
  </si>
  <si>
    <t>UCSD 10/9 0 for 4 (.000)</t>
  </si>
  <si>
    <t>All-Time vs UCSB 16-25-6; (9-8-2 Home); 0-6-1 last 7 matches/2-11-1 dating to '09; last W vs. UCSB 11/15/13; Last Home W 10/18/09, 1-0</t>
  </si>
  <si>
    <t>Played 2g vs. UCSB in '19, 10/26/19 0-0 tie at Home; 11/9 L. 2-0 in BWC Semis @UCSB; Draw on 10/26 broke 5g losing streak vs. UCSB;</t>
  </si>
  <si>
    <t>CSUN 3-14-2 in '10 &amp;  6-13 in '00; every other year under Coach Davila won at least 7 matches; '10 Freshman Class went to 2 NCAAs 2012 &amp; 2013</t>
  </si>
  <si>
    <t>Just 7g over last 7 matches; 69 shots (.101) 24 SOG; 3-6-1 over last 10 matches; 11 one goal games, 3-8 in those games (5-2 in 2019)</t>
  </si>
  <si>
    <t>11</t>
  </si>
  <si>
    <t>JAMAR</t>
  </si>
  <si>
    <t>5'9</t>
  </si>
  <si>
    <t>155</t>
  </si>
  <si>
    <t>RFR</t>
  </si>
  <si>
    <t>G</t>
  </si>
  <si>
    <t>Y</t>
  </si>
  <si>
    <t>4</t>
  </si>
  <si>
    <t>2 GOAL</t>
  </si>
  <si>
    <t>BWC: 1g (Sac State) 2 TC SH .067 SOG% .400</t>
  </si>
  <si>
    <t>10/23 @UCI 74minutes</t>
  </si>
  <si>
    <t>RICKETTS</t>
  </si>
  <si>
    <t>ST</t>
  </si>
  <si>
    <t>Made Debut vs. San Diego State 8/26</t>
  </si>
  <si>
    <t>10/20 CSUF 83min 4sh 2sog 1goal</t>
  </si>
  <si>
    <t>MPG</t>
  </si>
  <si>
    <t>R</t>
  </si>
  <si>
    <t>0</t>
  </si>
  <si>
    <t>2 ASSIST</t>
  </si>
  <si>
    <t>Assist 9/24 @SMC; Goal 10/6 vs Sac State</t>
  </si>
  <si>
    <t>10/17 @UC Davis 31min</t>
  </si>
  <si>
    <t>SH</t>
  </si>
  <si>
    <t>61mpg over last 3g; prev 5g 87.6mpg</t>
  </si>
  <si>
    <t>Pre-Game Ginger Ale</t>
  </si>
  <si>
    <t>MONTCLAIR, NJ, ST BENEDICTS HS</t>
  </si>
  <si>
    <t>SH% .065; OG% .452</t>
  </si>
  <si>
    <t>2020 Recruiting Class, St Bens 57 unbeaten</t>
  </si>
  <si>
    <t>Mom Sharlene – Hero</t>
  </si>
  <si>
    <t>25</t>
  </si>
  <si>
    <t>MICHAEL</t>
  </si>
  <si>
    <t>145</t>
  </si>
  <si>
    <t>RSO</t>
  </si>
  <si>
    <t>2</t>
  </si>
  <si>
    <t>1 GOAL</t>
  </si>
  <si>
    <t>BWC: 1 SOG 4 SH scored vs CSUN 9/29; 1 YC</t>
  </si>
  <si>
    <t>10/23 @UC Irvine 15 minutes 1 shot</t>
  </si>
  <si>
    <t>ARRINGTON</t>
  </si>
  <si>
    <t>Debut 9/6  UCLA, started 7 of 8 BWC matches</t>
  </si>
  <si>
    <t>10/20 CSUF 69 minutes</t>
  </si>
  <si>
    <t>0 ASSISTS</t>
  </si>
  <si>
    <t>Would like to Meet Zeus, Change  w/Poseiden</t>
  </si>
  <si>
    <r>
      <t>10/17 @UCD 51min sh;</t>
    </r>
    <r>
      <rPr>
        <sz val="8"/>
        <color indexed="17"/>
        <rFont val="Arial Narrow"/>
        <family val="2"/>
      </rPr>
      <t xml:space="preserve"> </t>
    </r>
    <r>
      <rPr>
        <sz val="8"/>
        <color indexed="39"/>
        <rFont val="Arial Narrow"/>
        <family val="2"/>
      </rPr>
      <t>10/13 @UCR 90 min sh</t>
    </r>
  </si>
  <si>
    <t>Played for San Jose Earthquakes Academy</t>
  </si>
  <si>
    <t>10/9 UCSD 1 shot YC 76min</t>
  </si>
  <si>
    <t>CSUB 9/29</t>
  </si>
  <si>
    <t>FRESNO,  T-FRESNO CC/CENTRAL</t>
  </si>
  <si>
    <t>S% .167 OG% .333</t>
  </si>
  <si>
    <t>Won 2019 CCCAA State Title at Fresno CC</t>
  </si>
  <si>
    <t>109 min vs Sac St 10/6</t>
  </si>
  <si>
    <t>85,min</t>
  </si>
  <si>
    <t>12</t>
  </si>
  <si>
    <t xml:space="preserve">JORDAN </t>
  </si>
  <si>
    <t>6'3</t>
  </si>
  <si>
    <t>180</t>
  </si>
  <si>
    <t>3</t>
  </si>
  <si>
    <t>BWC: SH% .333 OG% .333 2 YC</t>
  </si>
  <si>
    <t>10/23 @UC Irvine 62min</t>
  </si>
  <si>
    <t>ISIBOR</t>
  </si>
  <si>
    <t>DNP @UCLA 9/6 or vs Omaha 9/12</t>
  </si>
  <si>
    <t>10/20 CSUF 78min sh sog goal</t>
  </si>
  <si>
    <t>1</t>
  </si>
  <si>
    <t>1 ASSIST</t>
  </si>
  <si>
    <t>started last 5g (58.5min) 10 of last 12 matches</t>
  </si>
  <si>
    <t>10/17 @UC Davis 41min</t>
  </si>
  <si>
    <t>Missed '19 w/Knee; Brother Ehi Played at CSUN</t>
  </si>
  <si>
    <t>10/13 @UC Riverside 66min 2 sh</t>
  </si>
  <si>
    <t>CORONA (CA) HS</t>
  </si>
  <si>
    <t>SH% .286 OG% .429</t>
  </si>
  <si>
    <t>Made NCAA Debut 8/29/21 vs Pacific</t>
  </si>
  <si>
    <t xml:space="preserve">10/9 UCSD 53min; </t>
  </si>
  <si>
    <t>8</t>
  </si>
  <si>
    <t>OSCAR</t>
  </si>
  <si>
    <t>5'10</t>
  </si>
  <si>
    <t>160</t>
  </si>
  <si>
    <t>0 GOALS</t>
  </si>
  <si>
    <t>BWC: Sh% .000 og% .500</t>
  </si>
  <si>
    <t>10/23 @UC Irvine 52min</t>
  </si>
  <si>
    <t>CARDENAS</t>
  </si>
  <si>
    <t>started first 4g and 6 of first 9; just 3 of last 6g;</t>
  </si>
  <si>
    <r>
      <t>10/20 CSUF 59min ast;</t>
    </r>
    <r>
      <rPr>
        <sz val="8"/>
        <color indexed="39"/>
        <rFont val="Arial Narrow"/>
        <family val="2"/>
      </rPr>
      <t xml:space="preserve"> 10/17 @UCD 53min</t>
    </r>
  </si>
  <si>
    <t>NCAA Debut 8/26 vs San Diego State</t>
  </si>
  <si>
    <t>10/13 @UCR 2shots 1sog 53min</t>
  </si>
  <si>
    <t>2020 Recruit, Sacramento Republic Club</t>
  </si>
  <si>
    <t>10/9 UC San Diego 30min</t>
  </si>
  <si>
    <t>Met Clint</t>
  </si>
  <si>
    <t>SACRAMENTO, ELK GROVE HS</t>
  </si>
  <si>
    <t>S% .000 OG% .636</t>
  </si>
  <si>
    <t>Played 4 developmental academy seasons with Sac'to</t>
  </si>
  <si>
    <t>fan of Muhammad Ali</t>
  </si>
  <si>
    <t>Dempsey</t>
  </si>
  <si>
    <t>10</t>
  </si>
  <si>
    <t>GIOVANNI</t>
  </si>
  <si>
    <t>6'0</t>
  </si>
  <si>
    <t>170</t>
  </si>
  <si>
    <t>SR</t>
  </si>
  <si>
    <t>3 GOALS</t>
  </si>
  <si>
    <t>BWC: 1g 2ast sh% .111 og% .222 3yc 1rc</t>
  </si>
  <si>
    <t>Played all 200min vs UCSB in 2019</t>
  </si>
  <si>
    <t>AGUILAR</t>
  </si>
  <si>
    <r>
      <t>scored vs CSUB 9/29;</t>
    </r>
    <r>
      <rPr>
        <sz val="8"/>
        <color indexed="16"/>
        <rFont val="Arial Narrow"/>
        <family val="2"/>
      </rPr>
      <t xml:space="preserve"> scored @LMU 9/9</t>
    </r>
  </si>
  <si>
    <t>10/23 @UC Irvine 90min 2shots 1 assist</t>
  </si>
  <si>
    <t>3 ASSISTS</t>
  </si>
  <si>
    <t>played 9 full matches this season; GWG 9/20</t>
  </si>
  <si>
    <t>10/20 CSUF 90minutes</t>
  </si>
  <si>
    <t>'19 16g/16 4ast 18sh 8sog</t>
  </si>
  <si>
    <t>OLIVEHURST, CA, LINDHURST HS</t>
  </si>
  <si>
    <t>SH% .176 OG% .294</t>
  </si>
  <si>
    <t>career: 71g/70 3g 11a 61sh/20og</t>
  </si>
  <si>
    <t>PK 0-1</t>
  </si>
  <si>
    <t>14</t>
  </si>
  <si>
    <t>ARTURO</t>
  </si>
  <si>
    <t>2 GOALS</t>
  </si>
  <si>
    <t>BWC g CSUB (9/29) 1 YC .083 Sh% .333 og%</t>
  </si>
  <si>
    <t>10/23 @UC Irvine 75min 2sh 1sog</t>
  </si>
  <si>
    <t>REVELES</t>
  </si>
  <si>
    <t>started every game, except for UCLA 9/6</t>
  </si>
  <si>
    <t>10/20 CSUF 80min 2sh 2sog 1ast</t>
  </si>
  <si>
    <t>1 ASSISTS</t>
  </si>
  <si>
    <t>Fan of Vin Diesel and F &amp; F; Messi</t>
  </si>
  <si>
    <t xml:space="preserve">10/17 @UC Davis 46min </t>
  </si>
  <si>
    <t>scored in NCAA Debut vs Pacific 8/29</t>
  </si>
  <si>
    <t>10/13 @UCR 78min 1 shot</t>
  </si>
  <si>
    <t>N LAS VEGAS, NV, RANCHO HS</t>
  </si>
  <si>
    <t>SH% .074 OG% .481</t>
  </si>
  <si>
    <t>Named CSUN Male Athlete of Week 10/4</t>
  </si>
  <si>
    <t>Las Vegas Sports Academy</t>
  </si>
  <si>
    <t>5</t>
  </si>
  <si>
    <t>OMAR</t>
  </si>
  <si>
    <t>165</t>
  </si>
  <si>
    <t>RJR</t>
  </si>
  <si>
    <r>
      <t>Debut 8/3019 @Ohio St, scored; 2</t>
    </r>
    <r>
      <rPr>
        <vertAlign val="superscript"/>
        <sz val="8"/>
        <color indexed="39"/>
        <rFont val="Arial Narrow"/>
        <family val="2"/>
      </rPr>
      <t>nd</t>
    </r>
    <r>
      <rPr>
        <sz val="8"/>
        <color indexed="39"/>
        <rFont val="Arial Narrow"/>
        <family val="2"/>
      </rPr>
      <t xml:space="preserve"> g vs CSUF</t>
    </r>
  </si>
  <si>
    <t>UCSB 10/26/19 101min; 11/9 90 minutes</t>
  </si>
  <si>
    <t>GREY</t>
  </si>
  <si>
    <t>transferred CSUN when UNM Dropped Program</t>
  </si>
  <si>
    <t>10/23 UC Irvine 90min 3sh 1sog</t>
  </si>
  <si>
    <r>
      <t>Sister Mireya, played UW,</t>
    </r>
    <r>
      <rPr>
        <sz val="7"/>
        <color indexed="12"/>
        <rFont val="Arial Narrow"/>
        <family val="2"/>
      </rPr>
      <t xml:space="preserve"> Jamaican WWC Team</t>
    </r>
  </si>
  <si>
    <r>
      <t>10/20 CSUF 90min;</t>
    </r>
    <r>
      <rPr>
        <sz val="9"/>
        <color indexed="18"/>
        <rFont val="Arial Narrow"/>
        <family val="2"/>
      </rPr>
      <t xml:space="preserve"> 10/17 @UCD 76min</t>
    </r>
  </si>
  <si>
    <t>Injured vs Pacific 8/29, missed Month After that</t>
  </si>
  <si>
    <r>
      <t xml:space="preserve">10/13 @UC Riverside 90min; </t>
    </r>
    <r>
      <rPr>
        <sz val="8"/>
        <color indexed="18"/>
        <rFont val="Arial Narrow"/>
        <family val="2"/>
      </rPr>
      <t>10/9</t>
    </r>
  </si>
  <si>
    <t>UCSD 90min</t>
  </si>
  <si>
    <t>SEATTLE, WA, T- NEW MEXICO</t>
  </si>
  <si>
    <t>S% .000; SOG% .364</t>
  </si>
  <si>
    <t>Following '19, made Jamaican U-22 Nat'l team</t>
  </si>
  <si>
    <t>'19 19g/19 2g 1a 16sh 8sog</t>
  </si>
  <si>
    <t>1 GWG</t>
  </si>
  <si>
    <t>17</t>
  </si>
  <si>
    <t>MARCUS</t>
  </si>
  <si>
    <t>6'2</t>
  </si>
  <si>
    <t>175</t>
  </si>
  <si>
    <t>2 SH 1 SOG 1 YC in BWC Play</t>
  </si>
  <si>
    <t>10/23 @UC Irvine 90 minutes</t>
  </si>
  <si>
    <t>DELGADO</t>
  </si>
  <si>
    <t>Made Debut 8/29 vs Pacific</t>
  </si>
  <si>
    <t>DNP vs San Diego State &amp; didn't start @UCLA</t>
  </si>
  <si>
    <t>10/17 @UCD79min 1 shot; 10/13 @UCR 90min;</t>
  </si>
  <si>
    <t>Fan of Adult Swim Real Madrid and Neymar</t>
  </si>
  <si>
    <t>10/9 UCSD 90min YC</t>
  </si>
  <si>
    <t>LAS VEGAS, NV, DURANGO HS</t>
  </si>
  <si>
    <t>S% .000; SOG% .333</t>
  </si>
  <si>
    <r>
      <t>2020 Recruit; 1</t>
    </r>
    <r>
      <rPr>
        <vertAlign val="superscript"/>
        <sz val="8"/>
        <rFont val="Arial Narrow"/>
        <family val="2"/>
      </rPr>
      <t>st</t>
    </r>
    <r>
      <rPr>
        <sz val="8"/>
        <rFont val="Arial Narrow"/>
        <family val="2"/>
      </rPr>
      <t xml:space="preserve"> Tm All State 69g in 99g</t>
    </r>
  </si>
  <si>
    <t xml:space="preserve">10/6 Sac State 110min </t>
  </si>
  <si>
    <t>15</t>
  </si>
  <si>
    <t>ALEX</t>
  </si>
  <si>
    <t>5'11</t>
  </si>
  <si>
    <t>6</t>
  </si>
  <si>
    <t>BWC: 1 YC; full minutes in 9 of 13 games.</t>
  </si>
  <si>
    <t>10/23 @UC Irvine 56 minutes RC</t>
  </si>
  <si>
    <t>LEMUS</t>
  </si>
  <si>
    <r>
      <t>90min in 1</t>
    </r>
    <r>
      <rPr>
        <vertAlign val="superscript"/>
        <sz val="9"/>
        <color indexed="39"/>
        <rFont val="Arial Narrow"/>
        <family val="2"/>
      </rPr>
      <t>st</t>
    </r>
    <r>
      <rPr>
        <sz val="9"/>
        <color indexed="39"/>
        <rFont val="Arial Narrow"/>
        <family val="2"/>
      </rPr>
      <t xml:space="preserve"> 2g and in last 5g;</t>
    </r>
  </si>
  <si>
    <t>10/20 CSUF 90min</t>
  </si>
  <si>
    <t>83 min at Cal Poly 10/20/19 (171 min all year)</t>
  </si>
  <si>
    <r>
      <t>10/17 @UCD 90min</t>
    </r>
    <r>
      <rPr>
        <sz val="9"/>
        <color indexed="18"/>
        <rFont val="Arial Narrow"/>
        <family val="2"/>
      </rPr>
      <t>; 10/9 UCSD 90min</t>
    </r>
  </si>
  <si>
    <t>-</t>
  </si>
  <si>
    <t>NCAA Debut 8/31/19 @OhioState</t>
  </si>
  <si>
    <t>DNP UCR</t>
  </si>
  <si>
    <t>FONTANA, CA, ETIWANDA HS</t>
  </si>
  <si>
    <t>RC vs. UC Irvine 10/23</t>
  </si>
  <si>
    <t xml:space="preserve">DNP in '18 (RS); 7 matches in 2019; </t>
  </si>
  <si>
    <t>career: 20g/12st (all in '21)</t>
  </si>
  <si>
    <r>
      <t xml:space="preserve">10/13 </t>
    </r>
    <r>
      <rPr>
        <sz val="9"/>
        <color indexed="37"/>
        <rFont val="Arial Narrow"/>
        <family val="2"/>
      </rPr>
      <t>RC</t>
    </r>
  </si>
  <si>
    <t>DYLAN</t>
  </si>
  <si>
    <t>0 GOAL</t>
  </si>
  <si>
    <t>BWC: SH% .000 OG% .333 2 YC</t>
  </si>
  <si>
    <t>10/23 @UC Irvine 49min</t>
  </si>
  <si>
    <t>GONZALEZ</t>
  </si>
  <si>
    <t>started all 7g he'd played, until UC Davis</t>
  </si>
  <si>
    <r>
      <t>10/20 CSUF DNP;</t>
    </r>
    <r>
      <rPr>
        <sz val="9"/>
        <color indexed="18"/>
        <rFont val="Arial Narrow"/>
        <family val="2"/>
      </rPr>
      <t xml:space="preserve"> </t>
    </r>
    <r>
      <rPr>
        <sz val="9"/>
        <color indexed="39"/>
        <rFont val="Arial Narrow"/>
        <family val="2"/>
      </rPr>
      <t>10/17 @UCD 39min</t>
    </r>
  </si>
  <si>
    <t>Wore #3 since age five; 2019 Def Player of Year</t>
  </si>
  <si>
    <t>10/13 @UC Riverside 77min 3 shots/1 sog</t>
  </si>
  <si>
    <t>Conf Def Player of the Year at AV College '19</t>
  </si>
  <si>
    <r>
      <t>10/9 @UCSD 39min;</t>
    </r>
    <r>
      <rPr>
        <sz val="8"/>
        <color indexed="17"/>
        <rFont val="Arial Narrow"/>
        <family val="2"/>
      </rPr>
      <t xml:space="preserve"> 10/6 Sac St</t>
    </r>
  </si>
  <si>
    <t>51 min</t>
  </si>
  <si>
    <t>LANCASTER, CA, T-AV CC</t>
  </si>
  <si>
    <t>Injured vs SDSU 8/26 missed 7 games</t>
  </si>
  <si>
    <t>AVCC 28g/26 1g 2a 6sh 5og</t>
  </si>
  <si>
    <t>5YC 1RC</t>
  </si>
  <si>
    <t>COOPER</t>
  </si>
  <si>
    <t>190</t>
  </si>
  <si>
    <t>FRF</t>
  </si>
  <si>
    <t>2.41 GAA</t>
  </si>
  <si>
    <t>BWC 1-1 2.14 GAA .700 SV% 14SV 52SF</t>
  </si>
  <si>
    <t>10/23 @UCI 2GA 6 SV 20SF .750 Save%</t>
  </si>
  <si>
    <t>WENZEL</t>
  </si>
  <si>
    <r>
      <t>1</t>
    </r>
    <r>
      <rPr>
        <vertAlign val="superscript"/>
        <sz val="9"/>
        <color indexed="18"/>
        <rFont val="Arial Narrow"/>
        <family val="2"/>
      </rPr>
      <t>st</t>
    </r>
    <r>
      <rPr>
        <sz val="9"/>
        <color indexed="18"/>
        <rFont val="Arial Narrow"/>
        <family val="2"/>
      </rPr>
      <t xml:space="preserve"> NCAA Win 10/20 vs CSUF</t>
    </r>
  </si>
  <si>
    <t>10/20 CSUF 1GA 3SV 18 SF .750 Save %</t>
  </si>
  <si>
    <t>.611 SV%</t>
  </si>
  <si>
    <t>10/17 final 73 min vs. UC Davis 3ga 12sh 5sv</t>
  </si>
  <si>
    <t>SV</t>
  </si>
  <si>
    <r>
      <t>1</t>
    </r>
    <r>
      <rPr>
        <vertAlign val="superscript"/>
        <sz val="9"/>
        <color indexed="8"/>
        <rFont val="Arial Narrow"/>
        <family val="2"/>
      </rPr>
      <t>st</t>
    </r>
    <r>
      <rPr>
        <sz val="9"/>
        <color indexed="8"/>
        <rFont val="Arial Narrow"/>
        <family val="2"/>
      </rPr>
      <t xml:space="preserve"> H CBU 9/17 1 ga 7 sf 1 sv</t>
    </r>
  </si>
  <si>
    <t>9/9 @LMU</t>
  </si>
  <si>
    <t xml:space="preserve">FRESNO, CA, CLOVIS NORTH </t>
  </si>
  <si>
    <t>SF</t>
  </si>
  <si>
    <t>1-4-0 14GA</t>
  </si>
  <si>
    <t>Fan of Robert DeNiro &amp; Goodfellas;</t>
  </si>
  <si>
    <t>NCAA Debut 9/2 @UVU</t>
  </si>
  <si>
    <t>2ga 4sv 20sf</t>
  </si>
  <si>
    <t>13</t>
  </si>
  <si>
    <t>KHALID</t>
  </si>
  <si>
    <t>RSR</t>
  </si>
  <si>
    <r>
      <t xml:space="preserve">BWC: SH% .000 OG% .667; </t>
    </r>
    <r>
      <rPr>
        <sz val="8"/>
        <color indexed="37"/>
        <rFont val="Arial Narrow"/>
        <family val="2"/>
      </rPr>
      <t>G 9/24 @SMC</t>
    </r>
  </si>
  <si>
    <t>10/28/19 vs UCSB 28 min</t>
  </si>
  <si>
    <t>HUNTER</t>
  </si>
  <si>
    <t>scored in NCAA Debut @USF 8/24/18; RS in 2017;</t>
  </si>
  <si>
    <r>
      <t>10/23 @UCI 8min;</t>
    </r>
    <r>
      <rPr>
        <sz val="8"/>
        <color indexed="17"/>
        <rFont val="Arial Narrow"/>
        <family val="2"/>
      </rPr>
      <t xml:space="preserve"> </t>
    </r>
    <r>
      <rPr>
        <sz val="8"/>
        <color indexed="53"/>
        <rFont val="Arial Narrow"/>
        <family val="2"/>
      </rPr>
      <t>10/20 DNP vs. CSUF</t>
    </r>
  </si>
  <si>
    <t>played for Real So Cal &amp; Indiana Fire Academies</t>
  </si>
  <si>
    <t>10/17 @UC Davis 24min; 10/13 @UCR 26min</t>
  </si>
  <si>
    <t>State (IN) titles St Theodore Guerin HS, '14 &amp; '15</t>
  </si>
  <si>
    <t>career: 23g/6st 6g 14shs/9og</t>
  </si>
  <si>
    <t>3 GW</t>
  </si>
  <si>
    <t>WOODLANDS HILLS, CHAMINADE</t>
  </si>
  <si>
    <t>S% .167; OG% .667</t>
  </si>
  <si>
    <t>2017 CIF D3 Long Jump Champ (Chaminade)</t>
  </si>
  <si>
    <t>scored in first 4g before injury</t>
  </si>
  <si>
    <t>MARVIN</t>
  </si>
  <si>
    <t>BWC: 1 AST 1 SHOT 1 YC</t>
  </si>
  <si>
    <t>10/28/19 96min; 11/9 41min vs UCSB</t>
  </si>
  <si>
    <t>ARIAS</t>
  </si>
  <si>
    <t>Assist vs Sac State 10/6</t>
  </si>
  <si>
    <t>10/23 @UC Irvine 37 minutes</t>
  </si>
  <si>
    <r>
      <t>RS in 2018;</t>
    </r>
    <r>
      <rPr>
        <sz val="8"/>
        <color indexed="8"/>
        <rFont val="Arial Narrow"/>
        <family val="2"/>
      </rPr>
      <t xml:space="preserve"> '19 7g/4st 1g 373 min 2 SH 1 SOG</t>
    </r>
  </si>
  <si>
    <r>
      <t xml:space="preserve">10/20 CSUF 21min; </t>
    </r>
    <r>
      <rPr>
        <sz val="8"/>
        <color indexed="39"/>
        <rFont val="Arial Narrow"/>
        <family val="2"/>
      </rPr>
      <t>10/17 @Davis 51 min YC</t>
    </r>
  </si>
  <si>
    <r>
      <t>1</t>
    </r>
    <r>
      <rPr>
        <vertAlign val="superscript"/>
        <sz val="8"/>
        <color indexed="18"/>
        <rFont val="Arial Narrow"/>
        <family val="2"/>
      </rPr>
      <t>st</t>
    </r>
    <r>
      <rPr>
        <sz val="8"/>
        <color indexed="18"/>
        <rFont val="Arial Narrow"/>
        <family val="2"/>
      </rPr>
      <t xml:space="preserve"> Career G vs UCI,  GWG 11/2/19; </t>
    </r>
    <r>
      <rPr>
        <sz val="8"/>
        <color indexed="8"/>
        <rFont val="Arial Narrow"/>
        <family val="2"/>
      </rPr>
      <t>Met Kobe</t>
    </r>
  </si>
  <si>
    <t>10/13 @UCR 55min 1 shot</t>
  </si>
  <si>
    <t>@UCSD</t>
  </si>
  <si>
    <t>WINNETKA, CA, CHATSWORTH HS</t>
  </si>
  <si>
    <t>S% 000; SOG% ---</t>
  </si>
  <si>
    <t>Uncle Played for El Salvador Nat'l Team;</t>
  </si>
  <si>
    <t>10/6 Sac State 46min ast</t>
  </si>
  <si>
    <t>10/9 51min</t>
  </si>
  <si>
    <t>16</t>
  </si>
  <si>
    <t>JOHN</t>
  </si>
  <si>
    <t>1 GOALS</t>
  </si>
  <si>
    <r>
      <t xml:space="preserve">BWC: 1g YC; </t>
    </r>
    <r>
      <rPr>
        <sz val="8"/>
        <color indexed="28"/>
        <rFont val="Arial Narrow"/>
        <family val="2"/>
      </rPr>
      <t>NCAA Debut 9/17 @Grand Cyn</t>
    </r>
  </si>
  <si>
    <t>10/23 @UCI 52min 1sh 1og 1 goal</t>
  </si>
  <si>
    <t>ANDERSON</t>
  </si>
  <si>
    <r>
      <t>1</t>
    </r>
    <r>
      <rPr>
        <vertAlign val="superscript"/>
        <sz val="8"/>
        <color indexed="17"/>
        <rFont val="Arial Narrow"/>
        <family val="2"/>
      </rPr>
      <t>st</t>
    </r>
    <r>
      <rPr>
        <sz val="8"/>
        <color indexed="17"/>
        <rFont val="Arial Narrow"/>
        <family val="2"/>
      </rPr>
      <t xml:space="preserve"> Career Goal 10/10/18 vs Sacramento State</t>
    </r>
  </si>
  <si>
    <t>season debut 9/9 @LMU; DNP vs CSUN 9/29</t>
  </si>
  <si>
    <t>10/20/21 vs CSUF 74min</t>
  </si>
  <si>
    <t>career: 52g/21 g 2ast 8sh 1og</t>
  </si>
  <si>
    <t>10/17 @UC Davis 34min;</t>
  </si>
  <si>
    <t>POMONA, CLAREMONT HS</t>
  </si>
  <si>
    <t>SH% .333 OG% .333</t>
  </si>
  <si>
    <r>
      <t>Debut 9/17/17 vs GCU; 1</t>
    </r>
    <r>
      <rPr>
        <vertAlign val="superscript"/>
        <sz val="8"/>
        <color indexed="8"/>
        <rFont val="Arial Narrow"/>
        <family val="2"/>
      </rPr>
      <t>st</t>
    </r>
    <r>
      <rPr>
        <sz val="8"/>
        <color indexed="8"/>
        <rFont val="Arial Narrow"/>
        <family val="2"/>
      </rPr>
      <t xml:space="preserve"> Goal Sac St 10/10/17</t>
    </r>
  </si>
  <si>
    <t>'19 12g/8st 1ast 2 sh</t>
  </si>
  <si>
    <t>22</t>
  </si>
  <si>
    <t>THOMAS</t>
  </si>
  <si>
    <t>SH% 1.000 OG% 1.000 1 YC GWG</t>
  </si>
  <si>
    <t>10/23 9min @UCI</t>
  </si>
  <si>
    <t>MASCARO</t>
  </si>
  <si>
    <r>
      <t>3-time 1</t>
    </r>
    <r>
      <rPr>
        <vertAlign val="superscript"/>
        <sz val="9"/>
        <color indexed="37"/>
        <rFont val="Arial Narrow"/>
        <family val="2"/>
      </rPr>
      <t>st</t>
    </r>
    <r>
      <rPr>
        <sz val="9"/>
        <color indexed="37"/>
        <rFont val="Arial Narrow"/>
        <family val="2"/>
      </rPr>
      <t xml:space="preserve"> Tm All-State; USMNT U15 U14</t>
    </r>
  </si>
  <si>
    <t>10/20 CSUF 7min</t>
  </si>
  <si>
    <t>Made NCAA Debut vs LMU 9/9</t>
  </si>
  <si>
    <r>
      <t xml:space="preserve">10/17 @UCD 28 min; </t>
    </r>
    <r>
      <rPr>
        <sz val="9"/>
        <color indexed="39"/>
        <rFont val="Arial Narrow"/>
        <family val="2"/>
      </rPr>
      <t>10/13 @UCR 12min</t>
    </r>
  </si>
  <si>
    <t>Admires Pele/ L'il Caesar's Cheese Bread</t>
  </si>
  <si>
    <r>
      <t>1</t>
    </r>
    <r>
      <rPr>
        <vertAlign val="superscript"/>
        <sz val="9"/>
        <color indexed="18"/>
        <rFont val="Arial Narrow"/>
        <family val="2"/>
      </rPr>
      <t>st</t>
    </r>
    <r>
      <rPr>
        <sz val="9"/>
        <color indexed="18"/>
        <rFont val="Arial Narrow"/>
        <family val="2"/>
      </rPr>
      <t xml:space="preserve"> career g vs. UCSD 10/9</t>
    </r>
  </si>
  <si>
    <t>YC Portland</t>
  </si>
  <si>
    <t>WAIANAE, HI, KAPEOI HS</t>
  </si>
  <si>
    <t>SH% .500 OG% 1.000</t>
  </si>
  <si>
    <t>Club Tournaments in Denmark &amp; Japan</t>
  </si>
  <si>
    <t>10/3 @Cal Poly 30min</t>
  </si>
  <si>
    <t>9/20</t>
  </si>
  <si>
    <t>9</t>
  </si>
  <si>
    <t>KRIS</t>
  </si>
  <si>
    <t>BWC: 2 Shots 1 YC</t>
  </si>
  <si>
    <r>
      <t>10/23 @UCI 11min;</t>
    </r>
    <r>
      <rPr>
        <sz val="9"/>
        <color indexed="53"/>
        <rFont val="Arial Narrow"/>
        <family val="2"/>
      </rPr>
      <t xml:space="preserve"> 10/20 vs CSUF 11min</t>
    </r>
  </si>
  <si>
    <t>FOURCAND</t>
  </si>
  <si>
    <t>Injured 8/26 @SDSU, missed 6g (9/24 @SMC)</t>
  </si>
  <si>
    <t>10/17 @Davis 25min; 10/13 @UCR 8min</t>
  </si>
  <si>
    <r>
      <t>9/29 2 SH YC vs CSUB;</t>
    </r>
    <r>
      <rPr>
        <sz val="9"/>
        <color indexed="48"/>
        <rFont val="Arial Narrow"/>
        <family val="2"/>
      </rPr>
      <t xml:space="preserve"> </t>
    </r>
    <r>
      <rPr>
        <sz val="9"/>
        <color indexed="17"/>
        <rFont val="Arial Narrow"/>
        <family val="2"/>
      </rPr>
      <t>DNP Sac St 10/6</t>
    </r>
  </si>
  <si>
    <r>
      <t xml:space="preserve">10/9 UCSD 18min; </t>
    </r>
    <r>
      <rPr>
        <sz val="9"/>
        <color indexed="17"/>
        <rFont val="Arial Narrow"/>
        <family val="2"/>
      </rPr>
      <t>10/3 @Cal Poly 49min</t>
    </r>
  </si>
  <si>
    <r>
      <t>'17 Vista Grande (AZ)</t>
    </r>
    <r>
      <rPr>
        <sz val="9"/>
        <color indexed="8"/>
        <rFont val="Arial Narrow"/>
        <family val="2"/>
      </rPr>
      <t xml:space="preserve">; </t>
    </r>
    <r>
      <rPr>
        <sz val="8"/>
        <color indexed="8"/>
        <rFont val="Arial Narrow"/>
        <family val="2"/>
      </rPr>
      <t>Real Salt Lake Academy</t>
    </r>
  </si>
  <si>
    <t>scored in Exhib vs USD 8/21</t>
  </si>
  <si>
    <t>PORT AU PRINCE, HAITI, T-LMU</t>
  </si>
  <si>
    <t>S% .000; SOG% .000</t>
  </si>
  <si>
    <t>29g/12 LMU '17-'18 7g 1a; WCC Frosh '18</t>
  </si>
  <si>
    <t>'19 9/8 2g @USF; 17g 5sh</t>
  </si>
  <si>
    <t>3og 1 YC</t>
  </si>
  <si>
    <t>18</t>
  </si>
  <si>
    <t>MAX</t>
  </si>
  <si>
    <t>BWC: Ast .OG% .500 1 YC 1 RC</t>
  </si>
  <si>
    <r>
      <t>5</t>
    </r>
    <r>
      <rPr>
        <vertAlign val="superscript"/>
        <sz val="9"/>
        <color indexed="17"/>
        <rFont val="Arial Narrow"/>
        <family val="2"/>
      </rPr>
      <t>th</t>
    </r>
    <r>
      <rPr>
        <sz val="9"/>
        <color indexed="17"/>
        <rFont val="Arial Narrow"/>
        <family val="2"/>
      </rPr>
      <t xml:space="preserve"> YC @Cal Poly 10/3 DNP vs Sac State</t>
    </r>
  </si>
  <si>
    <t>YANAKAEV</t>
  </si>
  <si>
    <t>10/17 @Davis 10min RC;</t>
  </si>
  <si>
    <t>10/8 UCSD 20min sog ast;</t>
  </si>
  <si>
    <r>
      <t xml:space="preserve">Club For Real So Cal; </t>
    </r>
    <r>
      <rPr>
        <sz val="9"/>
        <color indexed="37"/>
        <rFont val="Arial Narrow"/>
        <family val="2"/>
      </rPr>
      <t>'17 RS at CSUN</t>
    </r>
  </si>
  <si>
    <t>'19 12g/5st 1ast 7shots</t>
  </si>
  <si>
    <t xml:space="preserve"> @Cal Poly</t>
  </si>
  <si>
    <t>NORTH HOLLYWOOD, CA, NO HO HS</t>
  </si>
  <si>
    <t>SH% .000 OG% .500</t>
  </si>
  <si>
    <t>Real Salt Lake (AZ) Academy '16</t>
  </si>
  <si>
    <r>
      <t>career: 36g/11</t>
    </r>
    <r>
      <rPr>
        <vertAlign val="superscript"/>
        <sz val="9"/>
        <color indexed="18"/>
        <rFont val="Arial Narrow"/>
        <family val="2"/>
      </rPr>
      <t>st</t>
    </r>
    <r>
      <rPr>
        <sz val="9"/>
        <color indexed="18"/>
        <rFont val="Arial Narrow"/>
        <family val="2"/>
      </rPr>
      <t xml:space="preserve"> 3ast 12sh 2og</t>
    </r>
  </si>
  <si>
    <t>82min 1sh</t>
  </si>
  <si>
    <t>21</t>
  </si>
  <si>
    <t>ESTEBAN</t>
  </si>
  <si>
    <r>
      <t>BWC 1 Assist;</t>
    </r>
    <r>
      <rPr>
        <sz val="9"/>
        <color indexed="17"/>
        <rFont val="Arial Narrow"/>
        <family val="2"/>
      </rPr>
      <t xml:space="preserve"> 1</t>
    </r>
    <r>
      <rPr>
        <vertAlign val="superscript"/>
        <sz val="9"/>
        <color indexed="17"/>
        <rFont val="Arial Narrow"/>
        <family val="2"/>
      </rPr>
      <t>st</t>
    </r>
    <r>
      <rPr>
        <sz val="9"/>
        <color indexed="17"/>
        <rFont val="Arial Narrow"/>
        <family val="2"/>
      </rPr>
      <t xml:space="preserve"> NCAA G 9/8/19 @USF</t>
    </r>
  </si>
  <si>
    <t>10/20 CSUF 16min</t>
  </si>
  <si>
    <t>CAMACHO</t>
  </si>
  <si>
    <r>
      <t>10/17 @Davis 45min;</t>
    </r>
    <r>
      <rPr>
        <sz val="9"/>
        <color indexed="17"/>
        <rFont val="Arial Narrow"/>
        <family val="2"/>
      </rPr>
      <t xml:space="preserve"> </t>
    </r>
    <r>
      <rPr>
        <sz val="9"/>
        <color indexed="39"/>
        <rFont val="Arial Narrow"/>
        <family val="2"/>
      </rPr>
      <t>10/13 @UCR 38min</t>
    </r>
  </si>
  <si>
    <t>5 goals in 2 seasons at Cerritos College;</t>
  </si>
  <si>
    <t>DNP CSUB, Cal Poly Sac State</t>
  </si>
  <si>
    <r>
      <t>Played at Mayfair HS 1</t>
    </r>
    <r>
      <rPr>
        <vertAlign val="superscript"/>
        <sz val="9"/>
        <color indexed="8"/>
        <rFont val="Arial Narrow"/>
        <family val="2"/>
      </rPr>
      <t>st</t>
    </r>
    <r>
      <rPr>
        <sz val="9"/>
        <color indexed="8"/>
        <rFont val="Arial Narrow"/>
        <family val="2"/>
      </rPr>
      <t xml:space="preserve"> Team All-CIF '17</t>
    </r>
  </si>
  <si>
    <t>'19 18g/2st 1g 2sh 1sog</t>
  </si>
  <si>
    <t>YC Pacific</t>
  </si>
  <si>
    <t>PARAMOUNT, CA, CERRITOS CC</t>
  </si>
  <si>
    <t>Won 2018 State Title at Cerritos College;</t>
  </si>
  <si>
    <t>10/9 vs. UCSD Assist 14min</t>
  </si>
  <si>
    <t>YC Omaha</t>
  </si>
  <si>
    <t>7</t>
  </si>
  <si>
    <t>ETHAN</t>
  </si>
  <si>
    <r>
      <t xml:space="preserve">BWC 1 AST 2 Shots; </t>
    </r>
    <r>
      <rPr>
        <sz val="8"/>
        <color indexed="30"/>
        <rFont val="Arial Narrow"/>
        <family val="2"/>
      </rPr>
      <t>Assist vs CSUB 9/29</t>
    </r>
  </si>
  <si>
    <r>
      <t xml:space="preserve">10/23 @UCI 5min; </t>
    </r>
    <r>
      <rPr>
        <sz val="9"/>
        <color indexed="53"/>
        <rFont val="Arial Narrow"/>
        <family val="2"/>
      </rPr>
      <t>10/20 CSUF DNP</t>
    </r>
  </si>
  <si>
    <t>BENHAM</t>
  </si>
  <si>
    <t>Debut 9/6/19 vs UVU 41min SOG</t>
  </si>
  <si>
    <t xml:space="preserve">10/17 @UCD 20min;10/13 @UCR 12min; </t>
  </si>
  <si>
    <t>started vs LMU 9/9, UCLA 9/6 and CBU 9/17</t>
  </si>
  <si>
    <r>
      <t xml:space="preserve">10/6 Sac State 8min; </t>
    </r>
    <r>
      <rPr>
        <sz val="8"/>
        <color indexed="30"/>
        <rFont val="Arial Narrow"/>
        <family val="2"/>
      </rPr>
      <t>9/29 CSUB 1ast 31min;</t>
    </r>
  </si>
  <si>
    <t>6 goals for Real So Cal U-16/17 in 2017-18</t>
  </si>
  <si>
    <t>2019 6g 153 minutes 3 shots</t>
  </si>
  <si>
    <t>DNP 10/9</t>
  </si>
  <si>
    <t>BAKERSFIELD (CA)HS</t>
  </si>
  <si>
    <t>'19 grad of Bakersfield HS; Real So Cal U17/18</t>
  </si>
  <si>
    <t>9/20/19 SH vs Portland</t>
  </si>
  <si>
    <t>UCSD</t>
  </si>
  <si>
    <t>Marker</t>
  </si>
  <si>
    <t>FG</t>
  </si>
  <si>
    <t>FGA</t>
  </si>
  <si>
    <t>Pct.</t>
  </si>
  <si>
    <t>3FG</t>
  </si>
  <si>
    <t>3FGA</t>
  </si>
  <si>
    <t>15-16</t>
  </si>
  <si>
    <t>16-17</t>
  </si>
  <si>
    <t>17-18</t>
  </si>
  <si>
    <t>18-19</t>
  </si>
  <si>
    <t>TOTAL</t>
  </si>
  <si>
    <t>Goins</t>
  </si>
  <si>
    <t>Lunsford</t>
  </si>
  <si>
    <t>Oesterich</t>
  </si>
  <si>
    <t>Brooks</t>
  </si>
  <si>
    <t>Clark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</si>
</sst>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"/>
    <numFmt numFmtId="167" formatCode="#.000"/>
    <numFmt numFmtId="168" formatCode="#.0"/>
    <numFmt numFmtId="169" formatCode="#"/>
    <numFmt numFmtId="170" formatCode="0.00"/>
  </numFmts>
  <fonts count="70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7"/>
      <color indexed="60"/>
      <name val="Arial Narrow"/>
      <family val="2"/>
    </font>
    <font>
      <sz val="8"/>
      <color indexed="39"/>
      <name val="Arial Narrow"/>
      <family val="2"/>
    </font>
    <font>
      <sz val="20"/>
      <color indexed="60"/>
      <name val="Impact"/>
      <family val="2"/>
    </font>
    <font>
      <sz val="18"/>
      <color indexed="8"/>
      <name val="Impact"/>
      <family val="2"/>
    </font>
    <font>
      <b/>
      <sz val="8"/>
      <color indexed="60"/>
      <name val="Arial Narrow"/>
      <family val="2"/>
    </font>
    <font>
      <sz val="8"/>
      <color indexed="60"/>
      <name val="Arial Narrow"/>
      <family val="2"/>
    </font>
    <font>
      <sz val="9"/>
      <color indexed="60"/>
      <name val="Arial Narrow"/>
      <family val="2"/>
    </font>
    <font>
      <sz val="9"/>
      <color indexed="8"/>
      <name val="Arial Narrow"/>
      <family val="2"/>
    </font>
    <font>
      <sz val="9"/>
      <color indexed="18"/>
      <name val="Arial Narrow"/>
      <family val="2"/>
    </font>
    <font>
      <b/>
      <sz val="8"/>
      <color indexed="8"/>
      <name val="Arial Narrow"/>
      <family val="2"/>
    </font>
    <font>
      <sz val="7.5"/>
      <color indexed="60"/>
      <name val="Arial Narrow"/>
      <family val="2"/>
    </font>
    <font>
      <sz val="10"/>
      <color indexed="37"/>
      <name val="Arial Narrow"/>
      <family val="2"/>
    </font>
    <font>
      <sz val="10"/>
      <color indexed="8"/>
      <name val="Arial Narrow"/>
      <family val="2"/>
    </font>
    <font>
      <sz val="10"/>
      <color indexed="18"/>
      <name val="Arial Narrow"/>
      <family val="2"/>
    </font>
    <font>
      <b/>
      <sz val="10"/>
      <color indexed="37"/>
      <name val="Arial Narrow"/>
      <family val="2"/>
    </font>
    <font>
      <b/>
      <vertAlign val="superscript"/>
      <sz val="8"/>
      <color indexed="8"/>
      <name val="Arial Narrow"/>
      <family val="2"/>
    </font>
    <font>
      <sz val="10"/>
      <color indexed="60"/>
      <name val="Arial Narrow"/>
      <family val="2"/>
    </font>
    <font>
      <sz val="8"/>
      <color indexed="18"/>
      <name val="Arial Narrow"/>
      <family val="2"/>
    </font>
    <font>
      <sz val="7.5"/>
      <color indexed="8"/>
      <name val="Arial Narrow"/>
      <family val="2"/>
    </font>
    <font>
      <vertAlign val="superscript"/>
      <sz val="7.5"/>
      <color indexed="60"/>
      <name val="Arial Narrow"/>
      <family val="2"/>
    </font>
    <font>
      <sz val="9"/>
      <color indexed="37"/>
      <name val="Arial Narrow"/>
      <family val="2"/>
    </font>
    <font>
      <sz val="8"/>
      <name val="Arial Narrow"/>
      <family val="2"/>
    </font>
    <font>
      <sz val="10"/>
      <color indexed="39"/>
      <name val="Arial Narrow"/>
      <family val="2"/>
    </font>
    <font>
      <b/>
      <sz val="32"/>
      <color indexed="8"/>
      <name val="Arial Narrow"/>
      <family val="2"/>
    </font>
    <font>
      <sz val="8"/>
      <color indexed="10"/>
      <name val="Arial Narrow"/>
      <family val="2"/>
    </font>
    <font>
      <b/>
      <sz val="14"/>
      <color indexed="8"/>
      <name val="Arial Narrow"/>
      <family val="2"/>
    </font>
    <font>
      <sz val="8"/>
      <color indexed="17"/>
      <name val="Arial Narrow"/>
      <family val="2"/>
    </font>
    <font>
      <b/>
      <sz val="28"/>
      <color indexed="60"/>
      <name val="Arial Narrow"/>
      <family val="2"/>
    </font>
    <font>
      <sz val="9"/>
      <color indexed="53"/>
      <name val="Arial Narrow"/>
      <family val="2"/>
    </font>
    <font>
      <b/>
      <sz val="9"/>
      <color indexed="8"/>
      <name val="Arial Narrow"/>
      <family val="2"/>
    </font>
    <font>
      <sz val="8"/>
      <color indexed="37"/>
      <name val="Arial Narrow"/>
      <family val="2"/>
    </font>
    <font>
      <sz val="9"/>
      <color indexed="39"/>
      <name val="Arial Narrow"/>
      <family val="2"/>
    </font>
    <font>
      <b/>
      <sz val="23"/>
      <color indexed="60"/>
      <name val="Arial Narrow"/>
      <family val="2"/>
    </font>
    <font>
      <sz val="8"/>
      <color indexed="16"/>
      <name val="Arial Narrow"/>
      <family val="2"/>
    </font>
    <font>
      <sz val="9"/>
      <color indexed="48"/>
      <name val="Arial Narrow"/>
      <family val="2"/>
    </font>
    <font>
      <sz val="9"/>
      <color indexed="17"/>
      <name val="Arial Narrow"/>
      <family val="2"/>
    </font>
    <font>
      <b/>
      <sz val="32"/>
      <color indexed="60"/>
      <name val="Arial Narrow"/>
      <family val="2"/>
    </font>
    <font>
      <sz val="10"/>
      <color indexed="53"/>
      <name val="Arial Narrow"/>
      <family val="2"/>
    </font>
    <font>
      <sz val="10"/>
      <color indexed="17"/>
      <name val="Arial Narrow"/>
      <family val="2"/>
    </font>
    <font>
      <b/>
      <sz val="10"/>
      <color indexed="8"/>
      <name val="Arial Narrow"/>
      <family val="2"/>
    </font>
    <font>
      <b/>
      <sz val="26"/>
      <color indexed="60"/>
      <name val="Arial Narrow"/>
      <family val="2"/>
    </font>
    <font>
      <sz val="7"/>
      <color indexed="8"/>
      <name val="Arial Narrow"/>
      <family val="2"/>
    </font>
    <font>
      <sz val="8"/>
      <color indexed="53"/>
      <name val="Arial Narrow"/>
      <family val="2"/>
    </font>
    <font>
      <b/>
      <sz val="30"/>
      <color indexed="60"/>
      <name val="Arial Narrow"/>
      <family val="2"/>
    </font>
    <font>
      <sz val="8"/>
      <color indexed="12"/>
      <name val="Arial Narrow"/>
      <family val="2"/>
    </font>
    <font>
      <sz val="8"/>
      <color indexed="28"/>
      <name val="Arial Narrow"/>
      <family val="2"/>
    </font>
    <font>
      <vertAlign val="superscript"/>
      <sz val="8"/>
      <color indexed="39"/>
      <name val="Arial Narrow"/>
      <family val="2"/>
    </font>
    <font>
      <sz val="7"/>
      <color indexed="12"/>
      <name val="Arial Narrow"/>
      <family val="2"/>
    </font>
    <font>
      <vertAlign val="superscript"/>
      <sz val="8"/>
      <name val="Arial Narrow"/>
      <family val="2"/>
    </font>
    <font>
      <vertAlign val="superscript"/>
      <sz val="9"/>
      <color indexed="39"/>
      <name val="Arial Narrow"/>
      <family val="2"/>
    </font>
    <font>
      <b/>
      <sz val="9"/>
      <color indexed="37"/>
      <name val="Arial Narrow"/>
      <family val="2"/>
    </font>
    <font>
      <b/>
      <sz val="32"/>
      <color indexed="37"/>
      <name val="Arial Narrow"/>
      <family val="2"/>
    </font>
    <font>
      <vertAlign val="superscript"/>
      <sz val="9"/>
      <color indexed="18"/>
      <name val="Arial Narrow"/>
      <family val="2"/>
    </font>
    <font>
      <vertAlign val="superscript"/>
      <sz val="9"/>
      <color indexed="8"/>
      <name val="Arial Narrow"/>
      <family val="2"/>
    </font>
    <font>
      <sz val="7.5"/>
      <color indexed="37"/>
      <name val="Arial Narrow"/>
      <family val="2"/>
    </font>
    <font>
      <vertAlign val="superscript"/>
      <sz val="8"/>
      <color indexed="18"/>
      <name val="Arial Narrow"/>
      <family val="2"/>
    </font>
    <font>
      <b/>
      <sz val="24"/>
      <color indexed="60"/>
      <name val="Arial Narrow"/>
      <family val="2"/>
    </font>
    <font>
      <vertAlign val="superscript"/>
      <sz val="8"/>
      <color indexed="17"/>
      <name val="Arial Narrow"/>
      <family val="2"/>
    </font>
    <font>
      <vertAlign val="superscript"/>
      <sz val="8"/>
      <color indexed="8"/>
      <name val="Arial Narrow"/>
      <family val="2"/>
    </font>
    <font>
      <vertAlign val="superscript"/>
      <sz val="9"/>
      <color indexed="37"/>
      <name val="Arial Narrow"/>
      <family val="2"/>
    </font>
    <font>
      <sz val="9"/>
      <color indexed="30"/>
      <name val="Arial Narrow"/>
      <family val="2"/>
    </font>
    <font>
      <sz val="9"/>
      <color indexed="16"/>
      <name val="Arial Narrow"/>
      <family val="2"/>
    </font>
    <font>
      <vertAlign val="superscript"/>
      <sz val="9"/>
      <color indexed="17"/>
      <name val="Arial Narrow"/>
      <family val="2"/>
    </font>
    <font>
      <sz val="9"/>
      <color indexed="32"/>
      <name val="Arial Narrow"/>
      <family val="2"/>
    </font>
    <font>
      <sz val="8"/>
      <color indexed="30"/>
      <name val="Arial Narrow"/>
      <family val="2"/>
    </font>
    <font>
      <sz val="9"/>
      <color indexed="28"/>
      <name val="Arial Narrow"/>
      <family val="2"/>
    </font>
    <font>
      <sz val="12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7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25">
    <xf numFmtId="164" fontId="0" fillId="0" borderId="0" xfId="0" applyAlignment="1">
      <alignment/>
    </xf>
    <xf numFmtId="165" fontId="2" fillId="0" borderId="0" xfId="20" applyNumberFormat="1" applyFont="1" applyAlignment="1">
      <alignment vertical="center"/>
      <protection/>
    </xf>
    <xf numFmtId="165" fontId="2" fillId="0" borderId="1" xfId="20" applyNumberFormat="1" applyFont="1" applyBorder="1" applyAlignment="1">
      <alignment vertical="center"/>
      <protection/>
    </xf>
    <xf numFmtId="165" fontId="2" fillId="0" borderId="2" xfId="20" applyNumberFormat="1" applyFont="1" applyBorder="1" applyAlignment="1">
      <alignment vertical="center"/>
      <protection/>
    </xf>
    <xf numFmtId="165" fontId="2" fillId="0" borderId="2" xfId="20" applyNumberFormat="1" applyFont="1" applyBorder="1" applyAlignment="1">
      <alignment horizontal="right" vertical="center"/>
      <protection/>
    </xf>
    <xf numFmtId="165" fontId="3" fillId="0" borderId="2" xfId="20" applyNumberFormat="1" applyFont="1" applyBorder="1" applyAlignment="1">
      <alignment horizontal="center" vertical="center"/>
      <protection/>
    </xf>
    <xf numFmtId="165" fontId="2" fillId="0" borderId="2" xfId="20" applyNumberFormat="1" applyFont="1" applyBorder="1" applyAlignment="1">
      <alignment horizontal="center" vertical="center"/>
      <protection/>
    </xf>
    <xf numFmtId="165" fontId="4" fillId="0" borderId="2" xfId="20" applyNumberFormat="1" applyFont="1" applyBorder="1" applyAlignment="1">
      <alignment horizontal="center" vertical="center"/>
      <protection/>
    </xf>
    <xf numFmtId="165" fontId="5" fillId="0" borderId="2" xfId="20" applyNumberFormat="1" applyFont="1" applyFill="1" applyBorder="1" applyAlignment="1">
      <alignment horizontal="center" vertical="center"/>
      <protection/>
    </xf>
    <xf numFmtId="165" fontId="7" fillId="0" borderId="2" xfId="20" applyNumberFormat="1" applyFont="1" applyBorder="1" applyAlignment="1">
      <alignment horizontal="center" vertical="center"/>
      <protection/>
    </xf>
    <xf numFmtId="165" fontId="8" fillId="0" borderId="3" xfId="20" applyNumberFormat="1" applyFont="1" applyBorder="1" applyAlignment="1">
      <alignment vertical="center"/>
      <protection/>
    </xf>
    <xf numFmtId="165" fontId="2" fillId="0" borderId="4" xfId="20" applyNumberFormat="1" applyFont="1" applyBorder="1" applyAlignment="1">
      <alignment vertical="center"/>
      <protection/>
    </xf>
    <xf numFmtId="165" fontId="2" fillId="0" borderId="0" xfId="20" applyNumberFormat="1" applyFont="1" applyBorder="1" applyAlignment="1">
      <alignment vertical="center"/>
      <protection/>
    </xf>
    <xf numFmtId="165" fontId="2" fillId="0" borderId="0" xfId="20" applyNumberFormat="1" applyFont="1" applyBorder="1" applyAlignment="1">
      <alignment horizontal="right" vertical="center"/>
      <protection/>
    </xf>
    <xf numFmtId="165" fontId="9" fillId="0" borderId="0" xfId="20" applyNumberFormat="1" applyFont="1" applyBorder="1" applyAlignment="1">
      <alignment horizontal="center" vertical="center"/>
      <protection/>
    </xf>
    <xf numFmtId="165" fontId="10" fillId="0" borderId="0" xfId="20" applyNumberFormat="1" applyFont="1" applyBorder="1" applyAlignment="1">
      <alignment horizontal="center" vertical="center"/>
      <protection/>
    </xf>
    <xf numFmtId="165" fontId="11" fillId="0" borderId="0" xfId="20" applyNumberFormat="1" applyFont="1" applyBorder="1" applyAlignment="1">
      <alignment horizontal="center" vertical="center"/>
      <protection/>
    </xf>
    <xf numFmtId="165" fontId="7" fillId="0" borderId="0" xfId="20" applyNumberFormat="1" applyFont="1" applyBorder="1" applyAlignment="1">
      <alignment horizontal="center" vertical="center"/>
      <protection/>
    </xf>
    <xf numFmtId="165" fontId="8" fillId="0" borderId="5" xfId="20" applyNumberFormat="1" applyFont="1" applyBorder="1" applyAlignment="1">
      <alignment vertical="center"/>
      <protection/>
    </xf>
    <xf numFmtId="165" fontId="12" fillId="0" borderId="0" xfId="20" applyNumberFormat="1" applyFont="1" applyBorder="1" applyAlignment="1">
      <alignment horizontal="center" vertical="center"/>
      <protection/>
    </xf>
    <xf numFmtId="165" fontId="2" fillId="0" borderId="0" xfId="20" applyNumberFormat="1" applyFont="1" applyBorder="1" applyAlignment="1">
      <alignment horizontal="center" vertical="center"/>
      <protection/>
    </xf>
    <xf numFmtId="166" fontId="2" fillId="0" borderId="0" xfId="20" applyNumberFormat="1" applyFont="1" applyBorder="1" applyAlignment="1">
      <alignment vertical="center"/>
      <protection/>
    </xf>
    <xf numFmtId="165" fontId="12" fillId="0" borderId="0" xfId="20" applyNumberFormat="1" applyFont="1" applyBorder="1" applyAlignment="1">
      <alignment horizontal="right" vertical="center"/>
      <protection/>
    </xf>
    <xf numFmtId="165" fontId="12" fillId="0" borderId="0" xfId="20" applyNumberFormat="1" applyFont="1" applyBorder="1" applyAlignment="1">
      <alignment vertical="center"/>
      <protection/>
    </xf>
    <xf numFmtId="165" fontId="13" fillId="0" borderId="5" xfId="20" applyNumberFormat="1" applyFont="1" applyFill="1" applyBorder="1" applyAlignment="1">
      <alignment vertical="center"/>
      <protection/>
    </xf>
    <xf numFmtId="167" fontId="14" fillId="0" borderId="0" xfId="20" applyNumberFormat="1" applyFont="1" applyBorder="1" applyAlignment="1">
      <alignment horizontal="center" vertical="center"/>
      <protection/>
    </xf>
    <xf numFmtId="167" fontId="15" fillId="0" borderId="0" xfId="20" applyNumberFormat="1" applyFont="1" applyBorder="1" applyAlignment="1">
      <alignment horizontal="center" vertical="center"/>
      <protection/>
    </xf>
    <xf numFmtId="167" fontId="16" fillId="0" borderId="0" xfId="20" applyNumberFormat="1" applyFont="1" applyBorder="1" applyAlignment="1">
      <alignment horizontal="center" vertical="center"/>
      <protection/>
    </xf>
    <xf numFmtId="165" fontId="10" fillId="0" borderId="0" xfId="20" applyNumberFormat="1" applyFont="1" applyBorder="1" applyAlignment="1">
      <alignment horizontal="left" vertical="center"/>
      <protection/>
    </xf>
    <xf numFmtId="165" fontId="17" fillId="0" borderId="0" xfId="20" applyNumberFormat="1" applyFont="1" applyFill="1" applyBorder="1" applyAlignment="1">
      <alignment horizontal="center" vertical="center"/>
      <protection/>
    </xf>
    <xf numFmtId="165" fontId="19" fillId="0" borderId="0" xfId="20" applyNumberFormat="1" applyFont="1" applyBorder="1" applyAlignment="1">
      <alignment horizontal="center" vertical="center"/>
      <protection/>
    </xf>
    <xf numFmtId="165" fontId="15" fillId="0" borderId="0" xfId="20" applyNumberFormat="1" applyFont="1" applyBorder="1" applyAlignment="1">
      <alignment horizontal="center" vertical="center"/>
      <protection/>
    </xf>
    <xf numFmtId="165" fontId="20" fillId="0" borderId="0" xfId="20" applyNumberFormat="1" applyFont="1" applyBorder="1" applyAlignment="1">
      <alignment vertical="center"/>
      <protection/>
    </xf>
    <xf numFmtId="165" fontId="20" fillId="0" borderId="0" xfId="20" applyNumberFormat="1" applyFont="1" applyFill="1" applyBorder="1" applyAlignment="1">
      <alignment horizontal="left" vertical="center"/>
      <protection/>
    </xf>
    <xf numFmtId="165" fontId="21" fillId="0" borderId="5" xfId="20" applyNumberFormat="1" applyFont="1" applyBorder="1" applyAlignment="1">
      <alignment vertical="center"/>
      <protection/>
    </xf>
    <xf numFmtId="165" fontId="13" fillId="0" borderId="0" xfId="20" applyNumberFormat="1" applyFont="1" applyBorder="1" applyAlignment="1">
      <alignment horizontal="left" vertical="center"/>
      <protection/>
    </xf>
    <xf numFmtId="165" fontId="2" fillId="0" borderId="5" xfId="20" applyNumberFormat="1" applyFont="1" applyBorder="1" applyAlignment="1">
      <alignment vertical="center"/>
      <protection/>
    </xf>
    <xf numFmtId="165" fontId="23" fillId="0" borderId="0" xfId="20" applyNumberFormat="1" applyFont="1" applyBorder="1" applyAlignment="1">
      <alignment horizontal="center" vertical="center"/>
      <protection/>
    </xf>
    <xf numFmtId="165" fontId="2" fillId="2" borderId="0" xfId="20" applyNumberFormat="1" applyFont="1" applyFill="1" applyBorder="1" applyAlignment="1">
      <alignment horizontal="center" vertical="center"/>
      <protection/>
    </xf>
    <xf numFmtId="164" fontId="24" fillId="2" borderId="0" xfId="0" applyFont="1" applyFill="1" applyBorder="1" applyAlignment="1">
      <alignment/>
    </xf>
    <xf numFmtId="165" fontId="2" fillId="0" borderId="5" xfId="20" applyNumberFormat="1" applyFont="1" applyFill="1" applyBorder="1" applyAlignment="1">
      <alignment vertical="center"/>
      <protection/>
    </xf>
    <xf numFmtId="165" fontId="2" fillId="0" borderId="6" xfId="20" applyNumberFormat="1" applyFont="1" applyBorder="1" applyAlignment="1">
      <alignment vertical="center"/>
      <protection/>
    </xf>
    <xf numFmtId="165" fontId="2" fillId="0" borderId="7" xfId="20" applyNumberFormat="1" applyFont="1" applyBorder="1" applyAlignment="1">
      <alignment vertical="center"/>
      <protection/>
    </xf>
    <xf numFmtId="165" fontId="2" fillId="0" borderId="7" xfId="20" applyNumberFormat="1" applyFont="1" applyBorder="1" applyAlignment="1">
      <alignment horizontal="right" vertical="center"/>
      <protection/>
    </xf>
    <xf numFmtId="165" fontId="9" fillId="0" borderId="7" xfId="20" applyNumberFormat="1" applyFont="1" applyBorder="1" applyAlignment="1">
      <alignment horizontal="center" vertical="center"/>
      <protection/>
    </xf>
    <xf numFmtId="165" fontId="10" fillId="0" borderId="7" xfId="20" applyNumberFormat="1" applyFont="1" applyBorder="1" applyAlignment="1">
      <alignment horizontal="center" vertical="center"/>
      <protection/>
    </xf>
    <xf numFmtId="165" fontId="11" fillId="0" borderId="7" xfId="20" applyNumberFormat="1" applyFont="1" applyBorder="1" applyAlignment="1">
      <alignment horizontal="center" vertical="center"/>
      <protection/>
    </xf>
    <xf numFmtId="165" fontId="12" fillId="2" borderId="7" xfId="20" applyNumberFormat="1" applyFont="1" applyFill="1" applyBorder="1" applyAlignment="1">
      <alignment horizontal="center" vertical="center"/>
      <protection/>
    </xf>
    <xf numFmtId="165" fontId="2" fillId="2" borderId="7" xfId="20" applyNumberFormat="1" applyFont="1" applyFill="1" applyBorder="1" applyAlignment="1">
      <alignment horizontal="center" vertical="center"/>
      <protection/>
    </xf>
    <xf numFmtId="165" fontId="12" fillId="0" borderId="7" xfId="20" applyNumberFormat="1" applyFont="1" applyBorder="1" applyAlignment="1">
      <alignment horizontal="center" vertical="center"/>
      <protection/>
    </xf>
    <xf numFmtId="165" fontId="2" fillId="0" borderId="8" xfId="20" applyNumberFormat="1" applyFont="1" applyBorder="1" applyAlignment="1">
      <alignment vertical="center"/>
      <protection/>
    </xf>
    <xf numFmtId="165" fontId="25" fillId="2" borderId="9" xfId="20" applyNumberFormat="1" applyFont="1" applyFill="1" applyBorder="1" applyAlignment="1">
      <alignment horizontal="center" vertical="center"/>
      <protection/>
    </xf>
    <xf numFmtId="164" fontId="0" fillId="0" borderId="0" xfId="0" applyBorder="1" applyAlignment="1">
      <alignment/>
    </xf>
    <xf numFmtId="165" fontId="14" fillId="2" borderId="10" xfId="20" applyNumberFormat="1" applyFont="1" applyFill="1" applyBorder="1" applyAlignment="1">
      <alignment horizontal="center" vertical="center"/>
      <protection/>
    </xf>
    <xf numFmtId="165" fontId="15" fillId="0" borderId="10" xfId="20" applyNumberFormat="1" applyFont="1" applyBorder="1" applyAlignment="1">
      <alignment horizontal="center" vertical="center"/>
      <protection/>
    </xf>
    <xf numFmtId="165" fontId="15" fillId="2" borderId="11" xfId="20" applyNumberFormat="1" applyFont="1" applyFill="1" applyBorder="1" applyAlignment="1">
      <alignment horizontal="center" vertical="center"/>
      <protection/>
    </xf>
    <xf numFmtId="165" fontId="26" fillId="0" borderId="12" xfId="20" applyNumberFormat="1" applyFont="1" applyFill="1" applyBorder="1" applyAlignment="1">
      <alignment horizontal="right" vertical="center"/>
      <protection/>
    </xf>
    <xf numFmtId="165" fontId="19" fillId="0" borderId="2" xfId="20" applyNumberFormat="1" applyFont="1" applyBorder="1" applyAlignment="1">
      <alignment horizontal="left" vertical="center"/>
      <protection/>
    </xf>
    <xf numFmtId="165" fontId="15" fillId="0" borderId="2" xfId="20" applyNumberFormat="1" applyFont="1" applyBorder="1" applyAlignment="1">
      <alignment horizontal="center" vertical="center"/>
      <protection/>
    </xf>
    <xf numFmtId="165" fontId="15" fillId="0" borderId="2" xfId="20" applyNumberFormat="1" applyFont="1" applyFill="1" applyBorder="1" applyAlignment="1">
      <alignment horizontal="center" vertical="center"/>
      <protection/>
    </xf>
    <xf numFmtId="165" fontId="12" fillId="0" borderId="2" xfId="20" applyNumberFormat="1" applyFont="1" applyBorder="1" applyAlignment="1">
      <alignment horizontal="right" vertical="center"/>
      <protection/>
    </xf>
    <xf numFmtId="166" fontId="15" fillId="0" borderId="2" xfId="20" applyNumberFormat="1" applyFont="1" applyBorder="1" applyAlignment="1">
      <alignment horizontal="center" vertical="center"/>
      <protection/>
    </xf>
    <xf numFmtId="166" fontId="14" fillId="0" borderId="2" xfId="20" applyNumberFormat="1" applyFont="1" applyBorder="1" applyAlignment="1">
      <alignment horizontal="center" vertical="center"/>
      <protection/>
    </xf>
    <xf numFmtId="165" fontId="2" fillId="3" borderId="2" xfId="20" applyNumberFormat="1" applyFont="1" applyFill="1" applyBorder="1" applyAlignment="1">
      <alignment horizontal="center" vertical="center"/>
      <protection/>
    </xf>
    <xf numFmtId="165" fontId="27" fillId="3" borderId="2" xfId="20" applyNumberFormat="1" applyFont="1" applyFill="1" applyBorder="1" applyAlignment="1">
      <alignment horizontal="center" vertical="center"/>
      <protection/>
    </xf>
    <xf numFmtId="165" fontId="28" fillId="3" borderId="2" xfId="20" applyNumberFormat="1" applyFont="1" applyFill="1" applyBorder="1" applyAlignment="1">
      <alignment horizontal="center" vertical="center"/>
      <protection/>
    </xf>
    <xf numFmtId="165" fontId="29" fillId="2" borderId="2" xfId="20" applyNumberFormat="1" applyFont="1" applyFill="1" applyBorder="1" applyAlignment="1">
      <alignment horizontal="left" vertical="center"/>
      <protection/>
    </xf>
    <xf numFmtId="165" fontId="11" fillId="0" borderId="5" xfId="20" applyNumberFormat="1" applyFont="1" applyBorder="1" applyAlignment="1">
      <alignment horizontal="left" vertical="center"/>
      <protection/>
    </xf>
    <xf numFmtId="165" fontId="30" fillId="0" borderId="0" xfId="20" applyNumberFormat="1" applyFont="1" applyBorder="1" applyAlignment="1">
      <alignment horizontal="left" vertical="center"/>
      <protection/>
    </xf>
    <xf numFmtId="166" fontId="15" fillId="0" borderId="0" xfId="20" applyNumberFormat="1" applyFont="1" applyBorder="1" applyAlignment="1">
      <alignment horizontal="center" vertical="center"/>
      <protection/>
    </xf>
    <xf numFmtId="166" fontId="14" fillId="0" borderId="0" xfId="20" applyNumberFormat="1" applyFont="1" applyBorder="1" applyAlignment="1">
      <alignment horizontal="center" vertical="center"/>
      <protection/>
    </xf>
    <xf numFmtId="165" fontId="4" fillId="2" borderId="0" xfId="20" applyNumberFormat="1" applyFont="1" applyFill="1" applyBorder="1" applyAlignment="1">
      <alignment horizontal="left" vertical="center"/>
      <protection/>
    </xf>
    <xf numFmtId="165" fontId="31" fillId="0" borderId="5" xfId="20" applyNumberFormat="1" applyFont="1" applyBorder="1" applyAlignment="1">
      <alignment horizontal="left" vertical="center"/>
      <protection/>
    </xf>
    <xf numFmtId="168" fontId="15" fillId="0" borderId="0" xfId="20" applyNumberFormat="1" applyFont="1" applyBorder="1" applyAlignment="1">
      <alignment horizontal="center" vertical="center"/>
      <protection/>
    </xf>
    <xf numFmtId="168" fontId="14" fillId="0" borderId="0" xfId="20" applyNumberFormat="1" applyFont="1" applyBorder="1" applyAlignment="1">
      <alignment horizontal="center" vertical="center"/>
      <protection/>
    </xf>
    <xf numFmtId="165" fontId="2" fillId="4" borderId="0" xfId="20" applyNumberFormat="1" applyFont="1" applyFill="1" applyBorder="1" applyAlignment="1">
      <alignment horizontal="center" vertical="center"/>
      <protection/>
    </xf>
    <xf numFmtId="165" fontId="27" fillId="4" borderId="0" xfId="20" applyNumberFormat="1" applyFont="1" applyFill="1" applyBorder="1" applyAlignment="1">
      <alignment horizontal="center" vertical="center"/>
      <protection/>
    </xf>
    <xf numFmtId="165" fontId="28" fillId="4" borderId="0" xfId="20" applyNumberFormat="1" applyFont="1" applyFill="1" applyBorder="1" applyAlignment="1">
      <alignment horizontal="center" vertical="center"/>
      <protection/>
    </xf>
    <xf numFmtId="165" fontId="2" fillId="2" borderId="0" xfId="20" applyNumberFormat="1" applyFont="1" applyFill="1" applyBorder="1" applyAlignment="1">
      <alignment horizontal="left" vertical="center"/>
      <protection/>
    </xf>
    <xf numFmtId="169" fontId="15" fillId="0" borderId="0" xfId="20" applyNumberFormat="1" applyFont="1" applyBorder="1" applyAlignment="1">
      <alignment horizontal="center" vertical="center"/>
      <protection/>
    </xf>
    <xf numFmtId="169" fontId="14" fillId="0" borderId="0" xfId="20" applyNumberFormat="1" applyFont="1" applyBorder="1" applyAlignment="1">
      <alignment horizontal="center" vertical="center"/>
      <protection/>
    </xf>
    <xf numFmtId="165" fontId="11" fillId="0" borderId="0" xfId="20" applyNumberFormat="1" applyFont="1" applyBorder="1" applyAlignment="1">
      <alignment horizontal="left" vertical="center"/>
      <protection/>
    </xf>
    <xf numFmtId="165" fontId="23" fillId="5" borderId="5" xfId="20" applyNumberFormat="1" applyFont="1" applyFill="1" applyBorder="1" applyAlignment="1">
      <alignment horizontal="left" vertical="center"/>
      <protection/>
    </xf>
    <xf numFmtId="165" fontId="2" fillId="0" borderId="7" xfId="20" applyNumberFormat="1" applyFont="1" applyBorder="1" applyAlignment="1">
      <alignment horizontal="left" vertical="center"/>
      <protection/>
    </xf>
    <xf numFmtId="165" fontId="12" fillId="0" borderId="7" xfId="20" applyNumberFormat="1" applyFont="1" applyBorder="1" applyAlignment="1">
      <alignment horizontal="right" vertical="center"/>
      <protection/>
    </xf>
    <xf numFmtId="165" fontId="32" fillId="0" borderId="7" xfId="20" applyNumberFormat="1" applyFont="1" applyBorder="1" applyAlignment="1">
      <alignment horizontal="center" vertical="center"/>
      <protection/>
    </xf>
    <xf numFmtId="165" fontId="33" fillId="2" borderId="0" xfId="20" applyNumberFormat="1" applyFont="1" applyFill="1" applyBorder="1" applyAlignment="1">
      <alignment horizontal="left" vertical="center"/>
      <protection/>
    </xf>
    <xf numFmtId="165" fontId="34" fillId="0" borderId="7" xfId="20" applyNumberFormat="1" applyFont="1" applyBorder="1" applyAlignment="1">
      <alignment horizontal="left" vertical="center"/>
      <protection/>
    </xf>
    <xf numFmtId="165" fontId="34" fillId="5" borderId="8" xfId="20" applyNumberFormat="1" applyFont="1" applyFill="1" applyBorder="1" applyAlignment="1">
      <alignment horizontal="left" vertical="center"/>
      <protection/>
    </xf>
    <xf numFmtId="165" fontId="4" fillId="0" borderId="2" xfId="20" applyNumberFormat="1" applyFont="1" applyFill="1" applyBorder="1" applyAlignment="1">
      <alignment horizontal="left" vertical="center"/>
      <protection/>
    </xf>
    <xf numFmtId="165" fontId="11" fillId="0" borderId="3" xfId="20" applyNumberFormat="1" applyFont="1" applyFill="1" applyBorder="1" applyAlignment="1">
      <alignment horizontal="left" vertical="center"/>
      <protection/>
    </xf>
    <xf numFmtId="165" fontId="35" fillId="0" borderId="0" xfId="20" applyNumberFormat="1" applyFont="1" applyBorder="1" applyAlignment="1">
      <alignment horizontal="left" vertical="center"/>
      <protection/>
    </xf>
    <xf numFmtId="165" fontId="36" fillId="0" borderId="0" xfId="20" applyNumberFormat="1" applyFont="1" applyBorder="1" applyAlignment="1">
      <alignment horizontal="left" vertical="center"/>
      <protection/>
    </xf>
    <xf numFmtId="165" fontId="31" fillId="0" borderId="5" xfId="20" applyNumberFormat="1" applyFont="1" applyFill="1" applyBorder="1" applyAlignment="1">
      <alignment horizontal="left" vertical="center"/>
      <protection/>
    </xf>
    <xf numFmtId="165" fontId="4" fillId="0" borderId="0" xfId="20" applyNumberFormat="1" applyFont="1" applyBorder="1" applyAlignment="1">
      <alignment horizontal="left" vertical="center"/>
      <protection/>
    </xf>
    <xf numFmtId="165" fontId="20" fillId="0" borderId="5" xfId="20" applyNumberFormat="1" applyFont="1" applyFill="1" applyBorder="1" applyAlignment="1">
      <alignment horizontal="left" vertical="center"/>
      <protection/>
    </xf>
    <xf numFmtId="165" fontId="11" fillId="0" borderId="0" xfId="20" applyNumberFormat="1" applyFont="1" applyFill="1" applyBorder="1" applyAlignment="1">
      <alignment horizontal="left" vertical="center"/>
      <protection/>
    </xf>
    <xf numFmtId="165" fontId="37" fillId="6" borderId="5" xfId="20" applyNumberFormat="1" applyFont="1" applyFill="1" applyBorder="1" applyAlignment="1">
      <alignment horizontal="left" vertical="center"/>
      <protection/>
    </xf>
    <xf numFmtId="164" fontId="2" fillId="0" borderId="7" xfId="20" applyFont="1" applyBorder="1">
      <alignment/>
      <protection/>
    </xf>
    <xf numFmtId="165" fontId="38" fillId="0" borderId="7" xfId="20" applyNumberFormat="1" applyFont="1" applyFill="1" applyBorder="1" applyAlignment="1">
      <alignment horizontal="left" vertical="center"/>
      <protection/>
    </xf>
    <xf numFmtId="165" fontId="37" fillId="6" borderId="8" xfId="20" applyNumberFormat="1" applyFont="1" applyFill="1" applyBorder="1" applyAlignment="1">
      <alignment horizontal="left" vertical="center"/>
      <protection/>
    </xf>
    <xf numFmtId="165" fontId="23" fillId="2" borderId="2" xfId="20" applyNumberFormat="1" applyFont="1" applyFill="1" applyBorder="1" applyAlignment="1">
      <alignment horizontal="left" vertical="center"/>
      <protection/>
    </xf>
    <xf numFmtId="165" fontId="16" fillId="0" borderId="5" xfId="20" applyNumberFormat="1" applyFont="1" applyFill="1" applyBorder="1" applyAlignment="1">
      <alignment horizontal="left" vertical="center"/>
      <protection/>
    </xf>
    <xf numFmtId="165" fontId="39" fillId="0" borderId="0" xfId="20" applyNumberFormat="1" applyFont="1" applyBorder="1" applyAlignment="1">
      <alignment horizontal="left" vertical="center"/>
      <protection/>
    </xf>
    <xf numFmtId="165" fontId="40" fillId="0" borderId="5" xfId="20" applyNumberFormat="1" applyFont="1" applyFill="1" applyBorder="1" applyAlignment="1">
      <alignment horizontal="left" vertical="center"/>
      <protection/>
    </xf>
    <xf numFmtId="165" fontId="2" fillId="7" borderId="0" xfId="20" applyNumberFormat="1" applyFont="1" applyFill="1" applyBorder="1" applyAlignment="1">
      <alignment horizontal="center" vertical="center"/>
      <protection/>
    </xf>
    <xf numFmtId="165" fontId="27" fillId="7" borderId="0" xfId="20" applyNumberFormat="1" applyFont="1" applyFill="1" applyBorder="1" applyAlignment="1">
      <alignment horizontal="center" vertical="center"/>
      <protection/>
    </xf>
    <xf numFmtId="165" fontId="28" fillId="7" borderId="0" xfId="20" applyNumberFormat="1" applyFont="1" applyFill="1" applyBorder="1" applyAlignment="1">
      <alignment horizontal="center" vertical="center"/>
      <protection/>
    </xf>
    <xf numFmtId="165" fontId="41" fillId="0" borderId="5" xfId="20" applyNumberFormat="1" applyFont="1" applyFill="1" applyBorder="1" applyAlignment="1">
      <alignment horizontal="left" vertical="center"/>
      <protection/>
    </xf>
    <xf numFmtId="165" fontId="19" fillId="5" borderId="5" xfId="20" applyNumberFormat="1" applyFont="1" applyFill="1" applyBorder="1" applyAlignment="1">
      <alignment horizontal="left" vertical="center"/>
      <protection/>
    </xf>
    <xf numFmtId="165" fontId="10" fillId="0" borderId="7" xfId="20" applyNumberFormat="1" applyFont="1" applyBorder="1" applyAlignment="1">
      <alignment horizontal="left" vertical="center"/>
      <protection/>
    </xf>
    <xf numFmtId="165" fontId="42" fillId="0" borderId="7" xfId="20" applyNumberFormat="1" applyFont="1" applyBorder="1" applyAlignment="1">
      <alignment horizontal="center" vertical="center"/>
      <protection/>
    </xf>
    <xf numFmtId="165" fontId="2" fillId="2" borderId="7" xfId="20" applyNumberFormat="1" applyFont="1" applyFill="1" applyBorder="1" applyAlignment="1">
      <alignment horizontal="left" vertical="center"/>
      <protection/>
    </xf>
    <xf numFmtId="165" fontId="16" fillId="0" borderId="7" xfId="20" applyNumberFormat="1" applyFont="1" applyBorder="1" applyAlignment="1">
      <alignment horizontal="left" vertical="center"/>
      <protection/>
    </xf>
    <xf numFmtId="165" fontId="4" fillId="2" borderId="2" xfId="20" applyNumberFormat="1" applyFont="1" applyFill="1" applyBorder="1" applyAlignment="1">
      <alignment horizontal="left" vertical="center"/>
      <protection/>
    </xf>
    <xf numFmtId="165" fontId="16" fillId="0" borderId="3" xfId="20" applyNumberFormat="1" applyFont="1" applyFill="1" applyBorder="1" applyAlignment="1">
      <alignment horizontal="left" vertical="center"/>
      <protection/>
    </xf>
    <xf numFmtId="165" fontId="43" fillId="0" borderId="0" xfId="20" applyNumberFormat="1" applyFont="1" applyBorder="1" applyAlignment="1">
      <alignment horizontal="left" vertical="center"/>
      <protection/>
    </xf>
    <xf numFmtId="165" fontId="44" fillId="2" borderId="0" xfId="20" applyNumberFormat="1" applyFont="1" applyFill="1" applyBorder="1" applyAlignment="1">
      <alignment horizontal="left" vertical="center"/>
      <protection/>
    </xf>
    <xf numFmtId="165" fontId="45" fillId="0" borderId="5" xfId="20" applyNumberFormat="1" applyFont="1" applyFill="1" applyBorder="1" applyAlignment="1">
      <alignment horizontal="left" vertical="center"/>
      <protection/>
    </xf>
    <xf numFmtId="165" fontId="20" fillId="2" borderId="0" xfId="20" applyNumberFormat="1" applyFont="1" applyFill="1" applyBorder="1" applyAlignment="1">
      <alignment horizontal="left" vertical="center"/>
      <protection/>
    </xf>
    <xf numFmtId="165" fontId="25" fillId="0" borderId="5" xfId="20" applyNumberFormat="1" applyFont="1" applyFill="1" applyBorder="1" applyAlignment="1">
      <alignment horizontal="left" vertical="center"/>
      <protection/>
    </xf>
    <xf numFmtId="165" fontId="33" fillId="2" borderId="0" xfId="20" applyNumberFormat="1" applyFont="1" applyFill="1" applyBorder="1" applyAlignment="1">
      <alignment horizontal="left" vertical="center"/>
      <protection/>
    </xf>
    <xf numFmtId="165" fontId="16" fillId="0" borderId="0" xfId="20" applyNumberFormat="1" applyFont="1" applyBorder="1" applyAlignment="1">
      <alignment horizontal="left" vertical="center"/>
      <protection/>
    </xf>
    <xf numFmtId="165" fontId="10" fillId="5" borderId="5" xfId="20" applyNumberFormat="1" applyFont="1" applyFill="1" applyBorder="1" applyAlignment="1">
      <alignment horizontal="left" vertical="center"/>
      <protection/>
    </xf>
    <xf numFmtId="165" fontId="44" fillId="0" borderId="7" xfId="20" applyNumberFormat="1" applyFont="1" applyFill="1" applyBorder="1" applyAlignment="1">
      <alignment horizontal="left" vertical="center"/>
      <protection/>
    </xf>
    <xf numFmtId="165" fontId="10" fillId="5" borderId="8" xfId="20" applyNumberFormat="1" applyFont="1" applyFill="1" applyBorder="1" applyAlignment="1">
      <alignment horizontal="left" vertical="center"/>
      <protection/>
    </xf>
    <xf numFmtId="165" fontId="10" fillId="0" borderId="2" xfId="20" applyNumberFormat="1" applyFont="1" applyBorder="1" applyAlignment="1">
      <alignment horizontal="left" vertical="center"/>
      <protection/>
    </xf>
    <xf numFmtId="165" fontId="23" fillId="0" borderId="5" xfId="20" applyNumberFormat="1" applyFont="1" applyBorder="1" applyAlignment="1">
      <alignment horizontal="left" vertical="center"/>
      <protection/>
    </xf>
    <xf numFmtId="165" fontId="46" fillId="0" borderId="0" xfId="20" applyNumberFormat="1" applyFont="1" applyBorder="1" applyAlignment="1">
      <alignment horizontal="left" vertical="center"/>
      <protection/>
    </xf>
    <xf numFmtId="165" fontId="47" fillId="2" borderId="0" xfId="20" applyNumberFormat="1" applyFont="1" applyFill="1" applyBorder="1" applyAlignment="1">
      <alignment horizontal="left" vertical="center"/>
      <protection/>
    </xf>
    <xf numFmtId="165" fontId="40" fillId="0" borderId="5" xfId="20" applyNumberFormat="1" applyFont="1" applyBorder="1" applyAlignment="1">
      <alignment horizontal="left" vertical="center"/>
      <protection/>
    </xf>
    <xf numFmtId="165" fontId="48" fillId="2" borderId="0" xfId="20" applyNumberFormat="1" applyFont="1" applyFill="1" applyBorder="1" applyAlignment="1">
      <alignment horizontal="left" vertical="center"/>
      <protection/>
    </xf>
    <xf numFmtId="165" fontId="23" fillId="0" borderId="0" xfId="20" applyNumberFormat="1" applyFont="1" applyBorder="1" applyAlignment="1">
      <alignment horizontal="left" vertical="center"/>
      <protection/>
    </xf>
    <xf numFmtId="165" fontId="9" fillId="6" borderId="5" xfId="20" applyNumberFormat="1" applyFont="1" applyFill="1" applyBorder="1" applyAlignment="1">
      <alignment horizontal="left" vertical="center"/>
      <protection/>
    </xf>
    <xf numFmtId="165" fontId="45" fillId="2" borderId="7" xfId="20" applyNumberFormat="1" applyFont="1" applyFill="1" applyBorder="1" applyAlignment="1">
      <alignment horizontal="left" vertical="center"/>
      <protection/>
    </xf>
    <xf numFmtId="165" fontId="4" fillId="0" borderId="7" xfId="20" applyNumberFormat="1" applyFont="1" applyBorder="1" applyAlignment="1">
      <alignment horizontal="left" vertical="center"/>
      <protection/>
    </xf>
    <xf numFmtId="165" fontId="4" fillId="6" borderId="8" xfId="20" applyNumberFormat="1" applyFont="1" applyFill="1" applyBorder="1" applyAlignment="1">
      <alignment horizontal="left" vertical="center"/>
      <protection/>
    </xf>
    <xf numFmtId="165" fontId="33" fillId="2" borderId="2" xfId="20" applyNumberFormat="1" applyFont="1" applyFill="1" applyBorder="1" applyAlignment="1">
      <alignment horizontal="left" vertical="center"/>
      <protection/>
    </xf>
    <xf numFmtId="165" fontId="11" fillId="0" borderId="5" xfId="20" applyNumberFormat="1" applyFont="1" applyFill="1" applyBorder="1" applyAlignment="1">
      <alignment horizontal="left" vertical="center"/>
      <protection/>
    </xf>
    <xf numFmtId="165" fontId="10" fillId="2" borderId="0" xfId="20" applyNumberFormat="1" applyFont="1" applyFill="1" applyBorder="1" applyAlignment="1">
      <alignment horizontal="left" vertical="center"/>
      <protection/>
    </xf>
    <xf numFmtId="165" fontId="34" fillId="0" borderId="0" xfId="20" applyNumberFormat="1" applyFont="1" applyBorder="1" applyAlignment="1">
      <alignment horizontal="left" vertical="center"/>
      <protection/>
    </xf>
    <xf numFmtId="165" fontId="10" fillId="2" borderId="7" xfId="20" applyNumberFormat="1" applyFont="1" applyFill="1" applyBorder="1" applyAlignment="1">
      <alignment horizontal="left" vertical="center"/>
      <protection/>
    </xf>
    <xf numFmtId="165" fontId="23" fillId="0" borderId="7" xfId="20" applyNumberFormat="1" applyFont="1" applyBorder="1" applyAlignment="1">
      <alignment horizontal="left" vertical="center"/>
      <protection/>
    </xf>
    <xf numFmtId="165" fontId="25" fillId="5" borderId="8" xfId="20" applyNumberFormat="1" applyFont="1" applyFill="1" applyBorder="1" applyAlignment="1">
      <alignment horizontal="left" vertical="center"/>
      <protection/>
    </xf>
    <xf numFmtId="165" fontId="23" fillId="0" borderId="3" xfId="20" applyNumberFormat="1" applyFont="1" applyBorder="1" applyAlignment="1">
      <alignment horizontal="left" vertical="center"/>
      <protection/>
    </xf>
    <xf numFmtId="165" fontId="24" fillId="2" borderId="0" xfId="20" applyNumberFormat="1" applyFont="1" applyFill="1" applyBorder="1" applyAlignment="1">
      <alignment horizontal="left" vertical="center"/>
      <protection/>
    </xf>
    <xf numFmtId="165" fontId="47" fillId="0" borderId="0" xfId="20" applyNumberFormat="1" applyFont="1" applyBorder="1" applyAlignment="1">
      <alignment horizontal="right" vertical="center"/>
      <protection/>
    </xf>
    <xf numFmtId="165" fontId="20" fillId="5" borderId="5" xfId="20" applyNumberFormat="1" applyFont="1" applyFill="1" applyBorder="1" applyAlignment="1">
      <alignment horizontal="left" vertical="center"/>
      <protection/>
    </xf>
    <xf numFmtId="164" fontId="24" fillId="2" borderId="7" xfId="0" applyFont="1" applyFill="1" applyBorder="1" applyAlignment="1">
      <alignment/>
    </xf>
    <xf numFmtId="165" fontId="11" fillId="5" borderId="8" xfId="20" applyNumberFormat="1" applyFont="1" applyFill="1" applyBorder="1" applyAlignment="1">
      <alignment horizontal="left" vertical="center"/>
      <protection/>
    </xf>
    <xf numFmtId="165" fontId="10" fillId="0" borderId="2" xfId="20" applyNumberFormat="1" applyFont="1" applyFill="1" applyBorder="1" applyAlignment="1">
      <alignment horizontal="center" vertical="center"/>
      <protection/>
    </xf>
    <xf numFmtId="165" fontId="14" fillId="2" borderId="0" xfId="20" applyNumberFormat="1" applyFont="1" applyFill="1" applyBorder="1" applyAlignment="1">
      <alignment horizontal="left" vertical="center"/>
      <protection/>
    </xf>
    <xf numFmtId="165" fontId="34" fillId="2" borderId="0" xfId="20" applyNumberFormat="1" applyFont="1" applyFill="1" applyBorder="1" applyAlignment="1">
      <alignment horizontal="left" vertical="center"/>
      <protection/>
    </xf>
    <xf numFmtId="165" fontId="2" fillId="2" borderId="0" xfId="20" applyNumberFormat="1" applyFont="1" applyFill="1" applyBorder="1" applyAlignment="1">
      <alignment horizontal="left" vertical="center"/>
      <protection/>
    </xf>
    <xf numFmtId="165" fontId="4" fillId="0" borderId="5" xfId="20" applyNumberFormat="1" applyFont="1" applyBorder="1" applyAlignment="1">
      <alignment horizontal="left" vertical="center"/>
      <protection/>
    </xf>
    <xf numFmtId="164" fontId="24" fillId="2" borderId="7" xfId="0" applyFont="1" applyFill="1" applyBorder="1" applyAlignment="1">
      <alignment/>
    </xf>
    <xf numFmtId="165" fontId="38" fillId="0" borderId="7" xfId="20" applyNumberFormat="1" applyFont="1" applyBorder="1" applyAlignment="1">
      <alignment horizontal="left" vertical="center"/>
      <protection/>
    </xf>
    <xf numFmtId="165" fontId="34" fillId="2" borderId="2" xfId="20" applyNumberFormat="1" applyFont="1" applyFill="1" applyBorder="1" applyAlignment="1">
      <alignment horizontal="left" vertical="center"/>
      <protection/>
    </xf>
    <xf numFmtId="165" fontId="34" fillId="2" borderId="0" xfId="20" applyNumberFormat="1" applyFont="1" applyFill="1" applyBorder="1" applyAlignment="1">
      <alignment horizontal="left" vertical="center"/>
      <protection/>
    </xf>
    <xf numFmtId="165" fontId="34" fillId="0" borderId="5" xfId="20" applyNumberFormat="1" applyFont="1" applyFill="1" applyBorder="1" applyAlignment="1">
      <alignment horizontal="left" vertical="center"/>
      <protection/>
    </xf>
    <xf numFmtId="165" fontId="38" fillId="0" borderId="0" xfId="20" applyNumberFormat="1" applyFont="1" applyBorder="1" applyAlignment="1">
      <alignment horizontal="left" vertical="center"/>
      <protection/>
    </xf>
    <xf numFmtId="165" fontId="11" fillId="5" borderId="5" xfId="20" applyNumberFormat="1" applyFont="1" applyFill="1" applyBorder="1" applyAlignment="1">
      <alignment horizontal="left" vertical="center"/>
      <protection/>
    </xf>
    <xf numFmtId="165" fontId="15" fillId="0" borderId="7" xfId="20" applyNumberFormat="1" applyFont="1" applyBorder="1" applyAlignment="1">
      <alignment horizontal="left" vertical="center"/>
      <protection/>
    </xf>
    <xf numFmtId="165" fontId="53" fillId="0" borderId="7" xfId="20" applyNumberFormat="1" applyFont="1" applyBorder="1" applyAlignment="1">
      <alignment horizontal="center" vertical="center"/>
      <protection/>
    </xf>
    <xf numFmtId="165" fontId="4" fillId="2" borderId="7" xfId="20" applyNumberFormat="1" applyFont="1" applyFill="1" applyBorder="1" applyAlignment="1">
      <alignment horizontal="left" vertical="center"/>
      <protection/>
    </xf>
    <xf numFmtId="165" fontId="11" fillId="0" borderId="7" xfId="20" applyNumberFormat="1" applyFont="1" applyBorder="1" applyAlignment="1">
      <alignment horizontal="left" vertical="center"/>
      <protection/>
    </xf>
    <xf numFmtId="165" fontId="47" fillId="0" borderId="2" xfId="20" applyNumberFormat="1" applyFont="1" applyBorder="1" applyAlignment="1">
      <alignment horizontal="left" vertical="center"/>
      <protection/>
    </xf>
    <xf numFmtId="165" fontId="9" fillId="2" borderId="0" xfId="20" applyNumberFormat="1" applyFont="1" applyFill="1" applyBorder="1" applyAlignment="1">
      <alignment horizontal="left" vertical="center"/>
      <protection/>
    </xf>
    <xf numFmtId="165" fontId="20" fillId="0" borderId="5" xfId="20" applyNumberFormat="1" applyFont="1" applyBorder="1" applyAlignment="1">
      <alignment horizontal="left" vertical="center"/>
      <protection/>
    </xf>
    <xf numFmtId="165" fontId="20" fillId="0" borderId="0" xfId="20" applyNumberFormat="1" applyFont="1" applyBorder="1" applyAlignment="1">
      <alignment horizontal="left" vertical="center"/>
      <protection/>
    </xf>
    <xf numFmtId="165" fontId="38" fillId="6" borderId="5" xfId="20" applyNumberFormat="1" applyFont="1" applyFill="1" applyBorder="1" applyAlignment="1">
      <alignment horizontal="left" vertical="center"/>
      <protection/>
    </xf>
    <xf numFmtId="165" fontId="10" fillId="6" borderId="8" xfId="20" applyNumberFormat="1" applyFont="1" applyFill="1" applyBorder="1" applyAlignment="1">
      <alignment horizontal="left" vertical="center"/>
      <protection/>
    </xf>
    <xf numFmtId="165" fontId="54" fillId="0" borderId="12" xfId="20" applyNumberFormat="1" applyFont="1" applyFill="1" applyBorder="1" applyAlignment="1">
      <alignment horizontal="right" vertical="center"/>
      <protection/>
    </xf>
    <xf numFmtId="165" fontId="26" fillId="8" borderId="0" xfId="20" applyNumberFormat="1" applyFont="1" applyFill="1" applyBorder="1" applyAlignment="1">
      <alignment horizontal="left" vertical="center"/>
      <protection/>
    </xf>
    <xf numFmtId="165" fontId="11" fillId="2" borderId="0" xfId="20" applyNumberFormat="1" applyFont="1" applyFill="1" applyBorder="1" applyAlignment="1">
      <alignment horizontal="left" vertical="center"/>
      <protection/>
    </xf>
    <xf numFmtId="165" fontId="4" fillId="0" borderId="5" xfId="20" applyNumberFormat="1" applyFont="1" applyFill="1" applyBorder="1" applyAlignment="1">
      <alignment horizontal="left" vertical="center"/>
      <protection/>
    </xf>
    <xf numFmtId="165" fontId="20" fillId="2" borderId="0" xfId="20" applyNumberFormat="1" applyFont="1" applyFill="1" applyBorder="1" applyAlignment="1">
      <alignment horizontal="left" vertical="center"/>
      <protection/>
    </xf>
    <xf numFmtId="165" fontId="10" fillId="0" borderId="0" xfId="20" applyNumberFormat="1" applyFont="1" applyFill="1" applyBorder="1" applyAlignment="1">
      <alignment horizontal="left" vertical="center"/>
      <protection/>
    </xf>
    <xf numFmtId="165" fontId="36" fillId="5" borderId="5" xfId="20" applyNumberFormat="1" applyFont="1" applyFill="1" applyBorder="1" applyAlignment="1">
      <alignment horizontal="center" vertical="center"/>
      <protection/>
    </xf>
    <xf numFmtId="165" fontId="14" fillId="0" borderId="7" xfId="20" applyNumberFormat="1" applyFont="1" applyBorder="1" applyAlignment="1">
      <alignment horizontal="left" vertical="center"/>
      <protection/>
    </xf>
    <xf numFmtId="165" fontId="36" fillId="5" borderId="8" xfId="20" applyNumberFormat="1" applyFont="1" applyFill="1" applyBorder="1" applyAlignment="1">
      <alignment horizontal="center" vertical="center"/>
      <protection/>
    </xf>
    <xf numFmtId="165" fontId="14" fillId="0" borderId="5" xfId="20" applyNumberFormat="1" applyFont="1" applyBorder="1" applyAlignment="1">
      <alignment horizontal="left" vertical="center"/>
      <protection/>
    </xf>
    <xf numFmtId="165" fontId="57" fillId="0" borderId="0" xfId="20" applyNumberFormat="1" applyFont="1" applyBorder="1" applyAlignment="1">
      <alignment horizontal="left" vertical="center"/>
      <protection/>
    </xf>
    <xf numFmtId="165" fontId="21" fillId="2" borderId="0" xfId="20" applyNumberFormat="1" applyFont="1" applyFill="1" applyBorder="1" applyAlignment="1">
      <alignment horizontal="left" vertical="center"/>
      <protection/>
    </xf>
    <xf numFmtId="165" fontId="21" fillId="2" borderId="0" xfId="20" applyNumberFormat="1" applyFont="1" applyFill="1" applyBorder="1" applyAlignment="1">
      <alignment horizontal="left" vertical="center"/>
      <protection/>
    </xf>
    <xf numFmtId="165" fontId="9" fillId="0" borderId="0" xfId="20" applyNumberFormat="1" applyFont="1" applyFill="1" applyBorder="1" applyAlignment="1">
      <alignment horizontal="left" vertical="center"/>
      <protection/>
    </xf>
    <xf numFmtId="165" fontId="10" fillId="0" borderId="7" xfId="20" applyNumberFormat="1" applyFont="1" applyBorder="1" applyAlignment="1">
      <alignment horizontal="left" vertical="center"/>
      <protection/>
    </xf>
    <xf numFmtId="165" fontId="34" fillId="2" borderId="2" xfId="20" applyNumberFormat="1" applyFont="1" applyFill="1" applyBorder="1" applyAlignment="1">
      <alignment horizontal="left" vertical="center"/>
      <protection/>
    </xf>
    <xf numFmtId="165" fontId="23" fillId="0" borderId="5" xfId="20" applyNumberFormat="1" applyFont="1" applyFill="1" applyBorder="1" applyAlignment="1">
      <alignment horizontal="left" vertical="center"/>
      <protection/>
    </xf>
    <xf numFmtId="165" fontId="38" fillId="2" borderId="0" xfId="20" applyNumberFormat="1" applyFont="1" applyFill="1" applyBorder="1" applyAlignment="1">
      <alignment horizontal="left" vertical="center"/>
      <protection/>
    </xf>
    <xf numFmtId="165" fontId="2" fillId="2" borderId="7" xfId="20" applyNumberFormat="1" applyFont="1" applyFill="1" applyBorder="1" applyAlignment="1">
      <alignment horizontal="left" vertical="center"/>
      <protection/>
    </xf>
    <xf numFmtId="165" fontId="59" fillId="0" borderId="0" xfId="20" applyNumberFormat="1" applyFont="1" applyBorder="1" applyAlignment="1">
      <alignment horizontal="left" vertical="center"/>
      <protection/>
    </xf>
    <xf numFmtId="165" fontId="29" fillId="2" borderId="0" xfId="20" applyNumberFormat="1" applyFont="1" applyFill="1" applyBorder="1" applyAlignment="1">
      <alignment horizontal="left" vertical="center"/>
      <protection/>
    </xf>
    <xf numFmtId="165" fontId="11" fillId="0" borderId="0" xfId="20" applyNumberFormat="1" applyFont="1" applyBorder="1" applyAlignment="1">
      <alignment horizontal="left" vertical="center"/>
      <protection/>
    </xf>
    <xf numFmtId="165" fontId="29" fillId="5" borderId="5" xfId="20" applyNumberFormat="1" applyFont="1" applyFill="1" applyBorder="1" applyAlignment="1">
      <alignment horizontal="left" vertical="center"/>
      <protection/>
    </xf>
    <xf numFmtId="165" fontId="23" fillId="0" borderId="7" xfId="20" applyNumberFormat="1" applyFont="1" applyBorder="1" applyAlignment="1">
      <alignment horizontal="left" vertical="center"/>
      <protection/>
    </xf>
    <xf numFmtId="165" fontId="41" fillId="5" borderId="8" xfId="20" applyNumberFormat="1" applyFont="1" applyFill="1" applyBorder="1" applyAlignment="1">
      <alignment horizontal="left" vertical="center"/>
      <protection/>
    </xf>
    <xf numFmtId="165" fontId="11" fillId="2" borderId="2" xfId="20" applyNumberFormat="1" applyFont="1" applyFill="1" applyBorder="1" applyAlignment="1">
      <alignment horizontal="left" vertical="center"/>
      <protection/>
    </xf>
    <xf numFmtId="165" fontId="11" fillId="0" borderId="5" xfId="20" applyNumberFormat="1" applyFont="1" applyFill="1" applyBorder="1" applyAlignment="1">
      <alignment horizontal="left" vertical="center"/>
      <protection/>
    </xf>
    <xf numFmtId="165" fontId="23" fillId="2" borderId="0" xfId="20" applyNumberFormat="1" applyFont="1" applyFill="1" applyBorder="1" applyAlignment="1">
      <alignment horizontal="left" vertical="center"/>
      <protection/>
    </xf>
    <xf numFmtId="165" fontId="31" fillId="0" borderId="5" xfId="20" applyNumberFormat="1" applyFont="1" applyFill="1" applyBorder="1" applyAlignment="1">
      <alignment horizontal="left" vertical="center"/>
      <protection/>
    </xf>
    <xf numFmtId="165" fontId="48" fillId="5" borderId="5" xfId="20" applyNumberFormat="1" applyFont="1" applyFill="1" applyBorder="1" applyAlignment="1">
      <alignment horizontal="left" vertical="center"/>
      <protection/>
    </xf>
    <xf numFmtId="165" fontId="48" fillId="5" borderId="8" xfId="20" applyNumberFormat="1" applyFont="1" applyFill="1" applyBorder="1" applyAlignment="1">
      <alignment horizontal="left" vertical="center"/>
      <protection/>
    </xf>
    <xf numFmtId="165" fontId="2" fillId="2" borderId="2" xfId="20" applyNumberFormat="1" applyFont="1" applyFill="1" applyBorder="1" applyAlignment="1">
      <alignment horizontal="left" vertical="center"/>
      <protection/>
    </xf>
    <xf numFmtId="165" fontId="34" fillId="0" borderId="5" xfId="20" applyNumberFormat="1" applyFont="1" applyFill="1" applyBorder="1" applyAlignment="1">
      <alignment horizontal="left" vertical="center"/>
      <protection/>
    </xf>
    <xf numFmtId="165" fontId="63" fillId="2" borderId="0" xfId="20" applyNumberFormat="1" applyFont="1" applyFill="1" applyBorder="1" applyAlignment="1">
      <alignment horizontal="left" vertical="center"/>
      <protection/>
    </xf>
    <xf numFmtId="165" fontId="37" fillId="0" borderId="0" xfId="20" applyNumberFormat="1" applyFont="1" applyBorder="1" applyAlignment="1">
      <alignment horizontal="left" vertical="center"/>
      <protection/>
    </xf>
    <xf numFmtId="165" fontId="64" fillId="2" borderId="7" xfId="20" applyNumberFormat="1" applyFont="1" applyFill="1" applyBorder="1" applyAlignment="1">
      <alignment horizontal="left" vertical="center"/>
      <protection/>
    </xf>
    <xf numFmtId="165" fontId="9" fillId="5" borderId="8" xfId="20" applyNumberFormat="1" applyFont="1" applyFill="1" applyBorder="1" applyAlignment="1">
      <alignment horizontal="left" vertical="center"/>
      <protection/>
    </xf>
    <xf numFmtId="165" fontId="38" fillId="0" borderId="5" xfId="20" applyNumberFormat="1" applyFont="1" applyFill="1" applyBorder="1" applyAlignment="1">
      <alignment horizontal="left" vertical="center"/>
      <protection/>
    </xf>
    <xf numFmtId="165" fontId="38" fillId="5" borderId="8" xfId="20" applyNumberFormat="1" applyFont="1" applyFill="1" applyBorder="1" applyAlignment="1">
      <alignment horizontal="left" vertical="center"/>
      <protection/>
    </xf>
    <xf numFmtId="165" fontId="66" fillId="0" borderId="5" xfId="20" applyNumberFormat="1" applyFont="1" applyFill="1" applyBorder="1" applyAlignment="1">
      <alignment horizontal="left" vertical="center"/>
      <protection/>
    </xf>
    <xf numFmtId="165" fontId="10" fillId="0" borderId="5" xfId="20" applyNumberFormat="1" applyFont="1" applyFill="1" applyBorder="1" applyAlignment="1">
      <alignment horizontal="left" vertical="center"/>
      <protection/>
    </xf>
    <xf numFmtId="165" fontId="31" fillId="5" borderId="5" xfId="20" applyNumberFormat="1" applyFont="1" applyFill="1" applyBorder="1" applyAlignment="1">
      <alignment horizontal="left" vertical="center"/>
      <protection/>
    </xf>
    <xf numFmtId="165" fontId="23" fillId="5" borderId="8" xfId="20" applyNumberFormat="1" applyFont="1" applyFill="1" applyBorder="1" applyAlignment="1">
      <alignment horizontal="left" vertical="center"/>
      <protection/>
    </xf>
    <xf numFmtId="165" fontId="11" fillId="0" borderId="3" xfId="20" applyNumberFormat="1" applyFont="1" applyFill="1" applyBorder="1" applyAlignment="1">
      <alignment horizontal="left" vertical="center"/>
      <protection/>
    </xf>
    <xf numFmtId="165" fontId="38" fillId="0" borderId="5" xfId="20" applyNumberFormat="1" applyFont="1" applyFill="1" applyBorder="1" applyAlignment="1">
      <alignment horizontal="left" vertical="center"/>
      <protection/>
    </xf>
    <xf numFmtId="165" fontId="33" fillId="0" borderId="0" xfId="20" applyNumberFormat="1" applyFont="1" applyBorder="1" applyAlignment="1">
      <alignment horizontal="left" vertical="center"/>
      <protection/>
    </xf>
    <xf numFmtId="165" fontId="20" fillId="5" borderId="5" xfId="20" applyNumberFormat="1" applyFont="1" applyFill="1" applyBorder="1" applyAlignment="1">
      <alignment horizontal="left" vertical="center"/>
      <protection/>
    </xf>
    <xf numFmtId="169" fontId="15" fillId="0" borderId="7" xfId="20" applyNumberFormat="1" applyFont="1" applyBorder="1" applyAlignment="1">
      <alignment horizontal="center" vertical="center"/>
      <protection/>
    </xf>
    <xf numFmtId="169" fontId="14" fillId="0" borderId="7" xfId="20" applyNumberFormat="1" applyFont="1" applyBorder="1" applyAlignment="1">
      <alignment horizontal="center" vertical="center"/>
      <protection/>
    </xf>
    <xf numFmtId="165" fontId="68" fillId="0" borderId="7" xfId="20" applyNumberFormat="1" applyFont="1" applyBorder="1" applyAlignment="1">
      <alignment horizontal="left" vertical="center"/>
      <protection/>
    </xf>
    <xf numFmtId="165" fontId="20" fillId="5" borderId="8" xfId="20" applyNumberFormat="1" applyFont="1" applyFill="1" applyBorder="1" applyAlignment="1">
      <alignment horizontal="left" vertical="center"/>
      <protection/>
    </xf>
    <xf numFmtId="164" fontId="1" fillId="0" borderId="0" xfId="20">
      <alignment/>
      <protection/>
    </xf>
    <xf numFmtId="170" fontId="1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6600"/>
      <rgbColor rgb="00000099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330099"/>
      <rgbColor rgb="00FF8080"/>
      <rgbColor rgb="000066CC"/>
      <rgbColor rgb="00CCCCCC"/>
      <rgbColor rgb="00000066"/>
      <rgbColor rgb="00FF00FF"/>
      <rgbColor rgb="00FFFF00"/>
      <rgbColor rgb="0000FFFF"/>
      <rgbColor rgb="00800080"/>
      <rgbColor rgb="00C5000B"/>
      <rgbColor rgb="00008080"/>
      <rgbColor rgb="000000CC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0066FF"/>
      <rgbColor rgb="0000B0F0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9525</xdr:colOff>
      <xdr:row>7</xdr:row>
      <xdr:rowOff>85725</xdr:rowOff>
    </xdr:to>
    <xdr:sp>
      <xdr:nvSpPr>
        <xdr:cNvPr id="1" name="Graphics 1"/>
        <xdr:cNvSpPr>
          <a:spLocks/>
        </xdr:cNvSpPr>
      </xdr:nvSpPr>
      <xdr:spPr>
        <a:xfrm>
          <a:off x="0" y="28575"/>
          <a:ext cx="752475" cy="8572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200" b="0" i="0" u="none" baseline="0"/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7"/>
  <sheetViews>
    <sheetView tabSelected="1" workbookViewId="0" topLeftCell="A66">
      <selection activeCell="AS68" sqref="AS68"/>
    </sheetView>
  </sheetViews>
  <sheetFormatPr defaultColWidth="2.28125" defaultRowHeight="9" customHeight="1"/>
  <cols>
    <col min="1" max="255" width="1.8515625" style="1" customWidth="1"/>
    <col min="256" max="16384" width="11.57421875" style="0" customWidth="1"/>
  </cols>
  <sheetData>
    <row r="1" spans="1:58" ht="9" customHeight="1">
      <c r="A1" s="2"/>
      <c r="B1" s="3"/>
      <c r="C1" s="3"/>
      <c r="D1" s="3"/>
      <c r="E1" s="3"/>
      <c r="F1" s="3"/>
      <c r="G1" s="4"/>
      <c r="H1" s="4"/>
      <c r="I1" s="5" t="s">
        <v>0</v>
      </c>
      <c r="J1" s="5"/>
      <c r="K1" s="6" t="s">
        <v>1</v>
      </c>
      <c r="L1" s="6"/>
      <c r="M1" s="7" t="s">
        <v>2</v>
      </c>
      <c r="N1" s="7"/>
      <c r="O1" s="8" t="s">
        <v>3</v>
      </c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9" t="s">
        <v>4</v>
      </c>
      <c r="AV1" s="9"/>
      <c r="AW1" s="9"/>
      <c r="AX1" s="10" t="s">
        <v>5</v>
      </c>
      <c r="AY1" s="10"/>
      <c r="AZ1" s="10"/>
      <c r="BA1" s="10"/>
      <c r="BB1" s="10"/>
      <c r="BC1" s="10"/>
      <c r="BD1" s="10"/>
      <c r="BE1" s="10"/>
      <c r="BF1" s="10"/>
    </row>
    <row r="2" spans="1:58" ht="9" customHeight="1">
      <c r="A2" s="11"/>
      <c r="B2" s="12"/>
      <c r="C2" s="12"/>
      <c r="D2" s="12"/>
      <c r="E2" s="12"/>
      <c r="F2" s="12"/>
      <c r="G2" s="13" t="s">
        <v>6</v>
      </c>
      <c r="H2" s="13"/>
      <c r="I2" s="14" t="s">
        <v>7</v>
      </c>
      <c r="J2" s="14"/>
      <c r="K2" s="15" t="s">
        <v>8</v>
      </c>
      <c r="L2" s="15"/>
      <c r="M2" s="16" t="s">
        <v>9</v>
      </c>
      <c r="N2" s="16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7" t="s">
        <v>10</v>
      </c>
      <c r="AV2" s="17"/>
      <c r="AW2" s="17"/>
      <c r="AX2" s="18" t="s">
        <v>11</v>
      </c>
      <c r="AY2" s="18"/>
      <c r="AZ2" s="18"/>
      <c r="BA2" s="18"/>
      <c r="BB2" s="18"/>
      <c r="BC2" s="18"/>
      <c r="BD2" s="18"/>
      <c r="BE2" s="18"/>
      <c r="BF2" s="18"/>
    </row>
    <row r="3" spans="1:58" ht="9" customHeight="1">
      <c r="A3" s="11"/>
      <c r="B3" s="12"/>
      <c r="C3" s="12"/>
      <c r="D3" s="12"/>
      <c r="E3" s="12"/>
      <c r="F3" s="12"/>
      <c r="G3" s="13" t="s">
        <v>12</v>
      </c>
      <c r="H3" s="13"/>
      <c r="I3" s="14" t="s">
        <v>13</v>
      </c>
      <c r="J3" s="14"/>
      <c r="K3" s="15" t="s">
        <v>14</v>
      </c>
      <c r="L3" s="15"/>
      <c r="M3" s="16" t="s">
        <v>15</v>
      </c>
      <c r="N3" s="16"/>
      <c r="O3" s="19" t="s">
        <v>16</v>
      </c>
      <c r="P3" s="19"/>
      <c r="Q3" s="20" t="s">
        <v>17</v>
      </c>
      <c r="R3" s="20"/>
      <c r="S3" s="21">
        <v>1</v>
      </c>
      <c r="T3" s="22" t="s">
        <v>18</v>
      </c>
      <c r="U3" s="22"/>
      <c r="V3" s="22"/>
      <c r="W3" s="20" t="s">
        <v>19</v>
      </c>
      <c r="X3" s="20"/>
      <c r="Y3" s="20"/>
      <c r="Z3" s="23" t="s">
        <v>20</v>
      </c>
      <c r="AA3" s="20" t="s">
        <v>21</v>
      </c>
      <c r="AB3" s="20"/>
      <c r="AC3" s="21"/>
      <c r="AD3" s="23" t="s">
        <v>22</v>
      </c>
      <c r="AE3" s="20" t="s">
        <v>23</v>
      </c>
      <c r="AF3" s="20"/>
      <c r="AG3" s="12"/>
      <c r="AH3" s="23" t="s">
        <v>24</v>
      </c>
      <c r="AI3" s="20" t="s">
        <v>25</v>
      </c>
      <c r="AJ3" s="20"/>
      <c r="AK3" s="12"/>
      <c r="AL3" s="22" t="s">
        <v>26</v>
      </c>
      <c r="AM3" s="22"/>
      <c r="AN3" s="20" t="s">
        <v>27</v>
      </c>
      <c r="AO3" s="20"/>
      <c r="AP3" s="12"/>
      <c r="AQ3" s="19" t="s">
        <v>28</v>
      </c>
      <c r="AR3" s="19"/>
      <c r="AS3" s="20" t="s">
        <v>29</v>
      </c>
      <c r="AT3" s="20"/>
      <c r="AU3" s="17" t="s">
        <v>30</v>
      </c>
      <c r="AV3" s="17"/>
      <c r="AW3" s="17"/>
      <c r="AX3" s="24" t="s">
        <v>31</v>
      </c>
      <c r="AY3" s="24"/>
      <c r="AZ3" s="24"/>
      <c r="BA3" s="24"/>
      <c r="BB3" s="24"/>
      <c r="BC3" s="24"/>
      <c r="BD3" s="24"/>
      <c r="BE3" s="24"/>
      <c r="BF3" s="24"/>
    </row>
    <row r="4" spans="1:58" ht="9" customHeight="1">
      <c r="A4" s="11"/>
      <c r="B4" s="12"/>
      <c r="C4" s="12"/>
      <c r="D4" s="12"/>
      <c r="E4" s="12"/>
      <c r="F4" s="12"/>
      <c r="G4" s="13" t="s">
        <v>32</v>
      </c>
      <c r="H4" s="13"/>
      <c r="I4" s="25">
        <v>0.08600000000000001</v>
      </c>
      <c r="J4" s="25"/>
      <c r="K4" s="26">
        <v>0.171</v>
      </c>
      <c r="L4" s="26"/>
      <c r="M4" s="27">
        <v>0.1</v>
      </c>
      <c r="N4" s="27"/>
      <c r="O4" s="22" t="s">
        <v>33</v>
      </c>
      <c r="P4" s="22"/>
      <c r="Q4" s="22"/>
      <c r="R4" s="22"/>
      <c r="S4" s="22"/>
      <c r="T4" s="28" t="s">
        <v>34</v>
      </c>
      <c r="U4" s="28"/>
      <c r="V4" s="28"/>
      <c r="W4" s="28"/>
      <c r="X4" s="28"/>
      <c r="Y4" s="28"/>
      <c r="Z4" s="28"/>
      <c r="AA4" s="29" t="s">
        <v>35</v>
      </c>
      <c r="AB4" s="29"/>
      <c r="AC4" s="29"/>
      <c r="AD4" s="29"/>
      <c r="AE4" s="29"/>
      <c r="AF4" s="29"/>
      <c r="AG4" s="15" t="s">
        <v>36</v>
      </c>
      <c r="AH4" s="15"/>
      <c r="AI4" s="15"/>
      <c r="AJ4" s="15"/>
      <c r="AK4" s="12"/>
      <c r="AL4" s="19" t="s">
        <v>37</v>
      </c>
      <c r="AM4" s="19"/>
      <c r="AN4" s="19"/>
      <c r="AO4" s="19"/>
      <c r="AP4" s="19"/>
      <c r="AQ4" s="15" t="s">
        <v>38</v>
      </c>
      <c r="AR4" s="15"/>
      <c r="AS4" s="15"/>
      <c r="AT4" s="15"/>
      <c r="AU4" s="17" t="s">
        <v>39</v>
      </c>
      <c r="AV4" s="17"/>
      <c r="AW4" s="17"/>
      <c r="AX4" s="24" t="s">
        <v>40</v>
      </c>
      <c r="AY4" s="24"/>
      <c r="AZ4" s="24"/>
      <c r="BA4" s="24"/>
      <c r="BB4" s="24"/>
      <c r="BC4" s="24"/>
      <c r="BD4" s="24"/>
      <c r="BE4" s="24"/>
      <c r="BF4" s="24"/>
    </row>
    <row r="5" spans="1:58" ht="9" customHeight="1">
      <c r="A5" s="11"/>
      <c r="B5" s="12"/>
      <c r="C5" s="12"/>
      <c r="D5" s="12"/>
      <c r="E5" s="12"/>
      <c r="F5" s="12"/>
      <c r="G5" s="13" t="s">
        <v>41</v>
      </c>
      <c r="H5" s="13"/>
      <c r="I5" s="30" t="s">
        <v>42</v>
      </c>
      <c r="J5" s="30"/>
      <c r="K5" s="31" t="s">
        <v>43</v>
      </c>
      <c r="L5" s="31"/>
      <c r="M5" s="16" t="s">
        <v>44</v>
      </c>
      <c r="N5" s="16"/>
      <c r="O5" s="32" t="s">
        <v>45</v>
      </c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3" t="s">
        <v>46</v>
      </c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19" t="s">
        <v>47</v>
      </c>
      <c r="AV5" s="19"/>
      <c r="AW5" s="19"/>
      <c r="AX5" s="34" t="s">
        <v>48</v>
      </c>
      <c r="AY5" s="34"/>
      <c r="AZ5" s="34"/>
      <c r="BA5" s="34"/>
      <c r="BB5" s="34"/>
      <c r="BC5" s="34"/>
      <c r="BD5" s="34"/>
      <c r="BE5" s="34"/>
      <c r="BF5" s="34"/>
    </row>
    <row r="6" spans="1:58" ht="9" customHeight="1">
      <c r="A6" s="11"/>
      <c r="B6" s="12"/>
      <c r="C6" s="12"/>
      <c r="D6" s="12"/>
      <c r="E6" s="12"/>
      <c r="F6" s="12"/>
      <c r="G6" s="13" t="s">
        <v>49</v>
      </c>
      <c r="H6" s="13"/>
      <c r="I6" s="25">
        <v>0.405</v>
      </c>
      <c r="J6" s="25"/>
      <c r="K6" s="26">
        <v>0.45</v>
      </c>
      <c r="L6" s="26"/>
      <c r="M6" s="27">
        <v>0.367</v>
      </c>
      <c r="N6" s="27"/>
      <c r="O6" s="35" t="s">
        <v>50</v>
      </c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19" t="s">
        <v>51</v>
      </c>
      <c r="AV6" s="19"/>
      <c r="AW6" s="19"/>
      <c r="AX6" s="36" t="s">
        <v>52</v>
      </c>
      <c r="AY6" s="36"/>
      <c r="AZ6" s="36"/>
      <c r="BA6" s="36"/>
      <c r="BB6" s="36"/>
      <c r="BC6" s="36"/>
      <c r="BD6" s="36"/>
      <c r="BE6" s="36"/>
      <c r="BF6" s="36"/>
    </row>
    <row r="7" spans="1:58" ht="9" customHeight="1">
      <c r="A7" s="11"/>
      <c r="B7" s="12"/>
      <c r="C7" s="12"/>
      <c r="D7" s="12"/>
      <c r="E7" s="12"/>
      <c r="F7" s="12"/>
      <c r="G7" s="13" t="s">
        <v>53</v>
      </c>
      <c r="H7" s="13"/>
      <c r="I7" s="37" t="s">
        <v>54</v>
      </c>
      <c r="J7" s="37"/>
      <c r="K7" s="15" t="s">
        <v>55</v>
      </c>
      <c r="L7" s="15"/>
      <c r="M7" s="16" t="s">
        <v>56</v>
      </c>
      <c r="N7" s="16"/>
      <c r="O7" s="38" t="s">
        <v>57</v>
      </c>
      <c r="P7" s="38"/>
      <c r="Q7" s="38"/>
      <c r="R7" s="38"/>
      <c r="S7" s="38"/>
      <c r="T7" s="38"/>
      <c r="U7" s="38"/>
      <c r="V7" s="38" t="s">
        <v>58</v>
      </c>
      <c r="W7" s="38"/>
      <c r="X7" s="38"/>
      <c r="Y7" s="38"/>
      <c r="Z7" s="38"/>
      <c r="AA7" s="38"/>
      <c r="AB7" s="38"/>
      <c r="AC7" s="38"/>
      <c r="AD7" s="38"/>
      <c r="AE7" s="39" t="s">
        <v>59</v>
      </c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19" t="s">
        <v>30</v>
      </c>
      <c r="AV7" s="19"/>
      <c r="AW7" s="19"/>
      <c r="AX7" s="40" t="s">
        <v>60</v>
      </c>
      <c r="AY7" s="40"/>
      <c r="AZ7" s="40"/>
      <c r="BA7" s="40"/>
      <c r="BB7" s="40"/>
      <c r="BC7" s="40"/>
      <c r="BD7" s="40"/>
      <c r="BE7" s="40"/>
      <c r="BF7" s="40"/>
    </row>
    <row r="8" spans="1:58" ht="9" customHeight="1">
      <c r="A8" s="41"/>
      <c r="B8" s="42"/>
      <c r="C8" s="42"/>
      <c r="D8" s="42"/>
      <c r="E8" s="42"/>
      <c r="F8" s="42"/>
      <c r="G8" s="43" t="s">
        <v>61</v>
      </c>
      <c r="H8" s="43"/>
      <c r="I8" s="44" t="s">
        <v>62</v>
      </c>
      <c r="J8" s="44"/>
      <c r="K8" s="45" t="s">
        <v>63</v>
      </c>
      <c r="L8" s="45"/>
      <c r="M8" s="46" t="s">
        <v>64</v>
      </c>
      <c r="N8" s="46"/>
      <c r="O8" s="38" t="s">
        <v>65</v>
      </c>
      <c r="P8" s="38"/>
      <c r="Q8" s="38"/>
      <c r="R8" s="38"/>
      <c r="S8" s="38"/>
      <c r="T8" s="38"/>
      <c r="U8" s="38"/>
      <c r="V8" s="38" t="s">
        <v>66</v>
      </c>
      <c r="W8" s="38"/>
      <c r="X8" s="38"/>
      <c r="Y8" s="38"/>
      <c r="Z8" s="38"/>
      <c r="AA8" s="38"/>
      <c r="AB8" s="38"/>
      <c r="AC8" s="38"/>
      <c r="AD8" s="38"/>
      <c r="AE8" s="47" t="s">
        <v>67</v>
      </c>
      <c r="AF8" s="47"/>
      <c r="AG8" s="47"/>
      <c r="AH8" s="47"/>
      <c r="AI8" s="47"/>
      <c r="AJ8" s="47"/>
      <c r="AK8" s="47"/>
      <c r="AL8" s="48" t="s">
        <v>68</v>
      </c>
      <c r="AM8" s="48"/>
      <c r="AN8" s="48"/>
      <c r="AO8" s="48"/>
      <c r="AP8" s="48"/>
      <c r="AQ8" s="48"/>
      <c r="AR8" s="48"/>
      <c r="AS8" s="48"/>
      <c r="AT8" s="48"/>
      <c r="AU8" s="49" t="s">
        <v>69</v>
      </c>
      <c r="AV8" s="49"/>
      <c r="AW8" s="49"/>
      <c r="AX8" s="50" t="s">
        <v>70</v>
      </c>
      <c r="AY8" s="50"/>
      <c r="AZ8" s="50"/>
      <c r="BA8" s="50"/>
      <c r="BB8" s="50"/>
      <c r="BC8" s="50"/>
      <c r="BD8" s="50"/>
      <c r="BE8" s="50"/>
      <c r="BF8" s="50"/>
    </row>
    <row r="9" spans="1:256" s="12" customFormat="1" ht="9" customHeight="1">
      <c r="A9" s="51" t="s">
        <v>71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IV9" s="52"/>
    </row>
    <row r="10" spans="1:256" s="12" customFormat="1" ht="9" customHeight="1">
      <c r="A10" s="53" t="s">
        <v>72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IV10" s="52"/>
    </row>
    <row r="11" spans="1:256" s="12" customFormat="1" ht="9" customHeight="1">
      <c r="A11" s="54" t="s">
        <v>73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IV11" s="52"/>
    </row>
    <row r="12" spans="1:256" s="12" customFormat="1" ht="9" customHeight="1">
      <c r="A12" s="55" t="s">
        <v>74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IV12" s="52"/>
    </row>
    <row r="13" spans="1:58" ht="9" customHeight="1">
      <c r="A13" s="56" t="s">
        <v>75</v>
      </c>
      <c r="B13" s="56"/>
      <c r="C13" s="56"/>
      <c r="D13" s="56"/>
      <c r="E13" s="57" t="s">
        <v>76</v>
      </c>
      <c r="F13" s="57"/>
      <c r="G13" s="57"/>
      <c r="H13" s="57"/>
      <c r="I13" s="57"/>
      <c r="J13" s="57"/>
      <c r="K13" s="58" t="s">
        <v>77</v>
      </c>
      <c r="L13" s="58"/>
      <c r="M13" s="58" t="s">
        <v>78</v>
      </c>
      <c r="N13" s="58"/>
      <c r="O13" s="59" t="s">
        <v>79</v>
      </c>
      <c r="P13" s="59"/>
      <c r="Q13" s="60" t="s">
        <v>80</v>
      </c>
      <c r="R13" s="60"/>
      <c r="S13" s="61">
        <v>17</v>
      </c>
      <c r="T13" s="61"/>
      <c r="U13" s="62">
        <v>8</v>
      </c>
      <c r="V13" s="62"/>
      <c r="W13" s="63" t="s">
        <v>81</v>
      </c>
      <c r="X13" s="64" t="s">
        <v>82</v>
      </c>
      <c r="Y13" s="65" t="s">
        <v>83</v>
      </c>
      <c r="Z13" s="65"/>
      <c r="AA13" s="65"/>
      <c r="AB13" s="65"/>
      <c r="AC13" s="65"/>
      <c r="AD13" s="65"/>
      <c r="AE13" s="66" t="s">
        <v>84</v>
      </c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7" t="s">
        <v>85</v>
      </c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</row>
    <row r="14" spans="1:58" ht="9" customHeight="1">
      <c r="A14" s="56"/>
      <c r="B14" s="56"/>
      <c r="C14" s="56"/>
      <c r="D14" s="56"/>
      <c r="E14" s="68" t="s">
        <v>86</v>
      </c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22" t="s">
        <v>87</v>
      </c>
      <c r="R14" s="22"/>
      <c r="S14" s="69">
        <v>17</v>
      </c>
      <c r="T14" s="69"/>
      <c r="U14" s="70">
        <v>8</v>
      </c>
      <c r="V14" s="70"/>
      <c r="W14" s="63"/>
      <c r="X14" s="64"/>
      <c r="Y14" s="65"/>
      <c r="Z14" s="65"/>
      <c r="AA14" s="65"/>
      <c r="AB14" s="65"/>
      <c r="AC14" s="65"/>
      <c r="AD14" s="65"/>
      <c r="AE14" s="71" t="s">
        <v>88</v>
      </c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2" t="s">
        <v>89</v>
      </c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</row>
    <row r="15" spans="1:58" ht="9" customHeight="1">
      <c r="A15" s="56"/>
      <c r="B15" s="56"/>
      <c r="C15" s="56"/>
      <c r="D15" s="56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22" t="s">
        <v>90</v>
      </c>
      <c r="R15" s="22"/>
      <c r="S15" s="73">
        <f>1293/17</f>
        <v>76.05882352941177</v>
      </c>
      <c r="T15" s="73"/>
      <c r="U15" s="74">
        <f>620/8</f>
        <v>77.5</v>
      </c>
      <c r="V15" s="74"/>
      <c r="W15" s="75" t="s">
        <v>91</v>
      </c>
      <c r="X15" s="76" t="s">
        <v>92</v>
      </c>
      <c r="Y15" s="77" t="s">
        <v>93</v>
      </c>
      <c r="Z15" s="77"/>
      <c r="AA15" s="77"/>
      <c r="AB15" s="77"/>
      <c r="AC15" s="77"/>
      <c r="AD15" s="77"/>
      <c r="AE15" s="78" t="s">
        <v>94</v>
      </c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67" t="s">
        <v>95</v>
      </c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</row>
    <row r="16" spans="1:58" ht="9" customHeight="1">
      <c r="A16" s="56"/>
      <c r="B16" s="56"/>
      <c r="C16" s="56"/>
      <c r="D16" s="56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22" t="s">
        <v>96</v>
      </c>
      <c r="R16" s="22"/>
      <c r="S16" s="79">
        <v>31</v>
      </c>
      <c r="T16" s="79"/>
      <c r="U16" s="80">
        <v>19</v>
      </c>
      <c r="V16" s="80"/>
      <c r="W16" s="75"/>
      <c r="X16" s="76"/>
      <c r="Y16" s="77"/>
      <c r="Z16" s="77"/>
      <c r="AA16" s="77"/>
      <c r="AB16" s="77"/>
      <c r="AC16" s="77"/>
      <c r="AD16" s="77"/>
      <c r="AE16" s="78" t="s">
        <v>97</v>
      </c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81" t="s">
        <v>98</v>
      </c>
      <c r="AT16" s="81"/>
      <c r="AU16" s="81"/>
      <c r="AV16" s="81"/>
      <c r="AW16" s="81"/>
      <c r="AX16" s="81"/>
      <c r="AY16" s="81"/>
      <c r="AZ16" s="81"/>
      <c r="BA16" s="81"/>
      <c r="BB16" s="81"/>
      <c r="BC16" s="82"/>
      <c r="BD16" s="82"/>
      <c r="BE16" s="82"/>
      <c r="BF16" s="82"/>
    </row>
    <row r="17" spans="1:58" ht="9" customHeight="1">
      <c r="A17" s="56"/>
      <c r="B17" s="56"/>
      <c r="C17" s="56"/>
      <c r="D17" s="56"/>
      <c r="E17" s="83" t="s">
        <v>99</v>
      </c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4" t="s">
        <v>41</v>
      </c>
      <c r="R17" s="84"/>
      <c r="S17" s="79">
        <v>14</v>
      </c>
      <c r="T17" s="79"/>
      <c r="U17" s="80">
        <v>8</v>
      </c>
      <c r="V17" s="80"/>
      <c r="W17" s="85" t="s">
        <v>100</v>
      </c>
      <c r="X17" s="85"/>
      <c r="Y17" s="85"/>
      <c r="Z17" s="85"/>
      <c r="AA17" s="85"/>
      <c r="AB17" s="85"/>
      <c r="AC17" s="85"/>
      <c r="AD17" s="85"/>
      <c r="AE17" s="86" t="s">
        <v>101</v>
      </c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7" t="s">
        <v>102</v>
      </c>
      <c r="AT17" s="87"/>
      <c r="AU17" s="87"/>
      <c r="AV17" s="87"/>
      <c r="AW17" s="87"/>
      <c r="AX17" s="87"/>
      <c r="AY17" s="87"/>
      <c r="AZ17" s="87"/>
      <c r="BA17" s="87"/>
      <c r="BB17" s="87"/>
      <c r="BC17" s="88"/>
      <c r="BD17" s="88"/>
      <c r="BE17" s="88"/>
      <c r="BF17" s="88"/>
    </row>
    <row r="18" spans="1:58" ht="9" customHeight="1">
      <c r="A18" s="56" t="s">
        <v>103</v>
      </c>
      <c r="B18" s="56"/>
      <c r="C18" s="56"/>
      <c r="D18" s="56"/>
      <c r="E18" s="57" t="s">
        <v>104</v>
      </c>
      <c r="F18" s="57"/>
      <c r="G18" s="57"/>
      <c r="H18" s="57"/>
      <c r="I18" s="57"/>
      <c r="J18" s="57"/>
      <c r="K18" s="58" t="s">
        <v>77</v>
      </c>
      <c r="L18" s="58"/>
      <c r="M18" s="58" t="s">
        <v>105</v>
      </c>
      <c r="N18" s="58"/>
      <c r="O18" s="58" t="s">
        <v>106</v>
      </c>
      <c r="P18" s="58"/>
      <c r="Q18" s="60" t="s">
        <v>80</v>
      </c>
      <c r="R18" s="60"/>
      <c r="S18" s="61">
        <v>10</v>
      </c>
      <c r="T18" s="61"/>
      <c r="U18" s="62">
        <v>8</v>
      </c>
      <c r="V18" s="62"/>
      <c r="W18" s="63" t="s">
        <v>81</v>
      </c>
      <c r="X18" s="64" t="s">
        <v>107</v>
      </c>
      <c r="Y18" s="65" t="s">
        <v>108</v>
      </c>
      <c r="Z18" s="65"/>
      <c r="AA18" s="65"/>
      <c r="AB18" s="65"/>
      <c r="AC18" s="65"/>
      <c r="AD18" s="65"/>
      <c r="AE18" s="89" t="s">
        <v>109</v>
      </c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90" t="s">
        <v>110</v>
      </c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</row>
    <row r="19" spans="1:58" ht="9" customHeight="1">
      <c r="A19" s="56"/>
      <c r="B19" s="56"/>
      <c r="C19" s="56"/>
      <c r="D19" s="56"/>
      <c r="E19" s="91" t="s">
        <v>111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22" t="s">
        <v>87</v>
      </c>
      <c r="R19" s="22"/>
      <c r="S19" s="69">
        <v>9</v>
      </c>
      <c r="T19" s="69"/>
      <c r="U19" s="70">
        <v>8</v>
      </c>
      <c r="V19" s="70"/>
      <c r="W19" s="63"/>
      <c r="X19" s="64"/>
      <c r="Y19" s="65"/>
      <c r="Z19" s="65"/>
      <c r="AA19" s="65"/>
      <c r="AB19" s="65"/>
      <c r="AC19" s="65"/>
      <c r="AD19" s="65"/>
      <c r="AE19" s="92" t="s">
        <v>112</v>
      </c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3" t="s">
        <v>113</v>
      </c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</row>
    <row r="20" spans="1:58" ht="9" customHeight="1">
      <c r="A20" s="56"/>
      <c r="B20" s="56"/>
      <c r="C20" s="56"/>
      <c r="D20" s="56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22" t="s">
        <v>90</v>
      </c>
      <c r="R20" s="22"/>
      <c r="S20" s="73">
        <v>64.2</v>
      </c>
      <c r="T20" s="73"/>
      <c r="U20" s="74">
        <f>585/8</f>
        <v>73.125</v>
      </c>
      <c r="V20" s="74"/>
      <c r="W20" s="75" t="s">
        <v>91</v>
      </c>
      <c r="X20" s="76" t="s">
        <v>92</v>
      </c>
      <c r="Y20" s="77" t="s">
        <v>114</v>
      </c>
      <c r="Z20" s="77"/>
      <c r="AA20" s="77"/>
      <c r="AB20" s="77"/>
      <c r="AC20" s="77"/>
      <c r="AD20" s="77"/>
      <c r="AE20" s="94" t="s">
        <v>115</v>
      </c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5" t="s">
        <v>116</v>
      </c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</row>
    <row r="21" spans="1:58" ht="9" customHeight="1">
      <c r="A21" s="56"/>
      <c r="B21" s="56"/>
      <c r="C21" s="56"/>
      <c r="D21" s="56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22" t="s">
        <v>96</v>
      </c>
      <c r="R21" s="22"/>
      <c r="S21" s="79">
        <v>6</v>
      </c>
      <c r="T21" s="79"/>
      <c r="U21" s="80">
        <v>5</v>
      </c>
      <c r="V21" s="80"/>
      <c r="W21" s="75"/>
      <c r="X21" s="76"/>
      <c r="Y21" s="77"/>
      <c r="Z21" s="77"/>
      <c r="AA21" s="77"/>
      <c r="AB21" s="77"/>
      <c r="AC21" s="77"/>
      <c r="AD21" s="77"/>
      <c r="AE21" s="94" t="s">
        <v>117</v>
      </c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6" t="s">
        <v>118</v>
      </c>
      <c r="AT21" s="96"/>
      <c r="AU21" s="96"/>
      <c r="AV21" s="96"/>
      <c r="AW21" s="96"/>
      <c r="AX21" s="96"/>
      <c r="AY21" s="96"/>
      <c r="AZ21" s="96"/>
      <c r="BA21" s="96"/>
      <c r="BB21" s="96"/>
      <c r="BC21" s="97" t="s">
        <v>119</v>
      </c>
      <c r="BD21" s="97"/>
      <c r="BE21" s="97"/>
      <c r="BF21" s="97"/>
    </row>
    <row r="22" spans="1:58" ht="9" customHeight="1">
      <c r="A22" s="56"/>
      <c r="B22" s="56"/>
      <c r="C22" s="56"/>
      <c r="D22" s="56"/>
      <c r="E22" s="83" t="s">
        <v>120</v>
      </c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4" t="s">
        <v>41</v>
      </c>
      <c r="R22" s="84"/>
      <c r="S22" s="79">
        <v>2</v>
      </c>
      <c r="T22" s="79"/>
      <c r="U22" s="80">
        <v>1</v>
      </c>
      <c r="V22" s="80"/>
      <c r="W22" s="85" t="s">
        <v>121</v>
      </c>
      <c r="X22" s="85"/>
      <c r="Y22" s="85"/>
      <c r="Z22" s="85"/>
      <c r="AA22" s="85"/>
      <c r="AB22" s="85"/>
      <c r="AC22" s="85"/>
      <c r="AD22" s="85"/>
      <c r="AE22" s="98" t="s">
        <v>122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9" t="s">
        <v>123</v>
      </c>
      <c r="AT22" s="99"/>
      <c r="AU22" s="99"/>
      <c r="AV22" s="99"/>
      <c r="AW22" s="99"/>
      <c r="AX22" s="99"/>
      <c r="AY22" s="99"/>
      <c r="AZ22" s="99"/>
      <c r="BA22" s="99"/>
      <c r="BB22" s="99"/>
      <c r="BC22" s="100" t="s">
        <v>124</v>
      </c>
      <c r="BD22" s="100"/>
      <c r="BE22" s="100"/>
      <c r="BF22" s="100"/>
    </row>
    <row r="23" spans="1:58" ht="9" customHeight="1">
      <c r="A23" s="56" t="s">
        <v>125</v>
      </c>
      <c r="B23" s="56"/>
      <c r="C23" s="56"/>
      <c r="D23" s="56"/>
      <c r="E23" s="57" t="s">
        <v>126</v>
      </c>
      <c r="F23" s="57"/>
      <c r="G23" s="57"/>
      <c r="H23" s="57"/>
      <c r="I23" s="57"/>
      <c r="J23" s="57"/>
      <c r="K23" s="58" t="s">
        <v>127</v>
      </c>
      <c r="L23" s="58"/>
      <c r="M23" s="58" t="s">
        <v>128</v>
      </c>
      <c r="N23" s="58"/>
      <c r="O23" s="59" t="s">
        <v>106</v>
      </c>
      <c r="P23" s="59"/>
      <c r="Q23" s="60" t="s">
        <v>80</v>
      </c>
      <c r="R23" s="60"/>
      <c r="S23" s="61">
        <v>14</v>
      </c>
      <c r="T23" s="61"/>
      <c r="U23" s="62">
        <v>8</v>
      </c>
      <c r="V23" s="62"/>
      <c r="W23" s="63" t="s">
        <v>81</v>
      </c>
      <c r="X23" s="64" t="s">
        <v>129</v>
      </c>
      <c r="Y23" s="65" t="s">
        <v>83</v>
      </c>
      <c r="Z23" s="65"/>
      <c r="AA23" s="65"/>
      <c r="AB23" s="65"/>
      <c r="AC23" s="65"/>
      <c r="AD23" s="65"/>
      <c r="AE23" s="101" t="s">
        <v>130</v>
      </c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2" t="s">
        <v>131</v>
      </c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</row>
    <row r="24" spans="1:58" ht="9" customHeight="1">
      <c r="A24" s="56"/>
      <c r="B24" s="56"/>
      <c r="C24" s="56"/>
      <c r="D24" s="56"/>
      <c r="E24" s="103" t="s">
        <v>132</v>
      </c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22" t="s">
        <v>87</v>
      </c>
      <c r="R24" s="22"/>
      <c r="S24" s="69">
        <v>11</v>
      </c>
      <c r="T24" s="69"/>
      <c r="U24" s="70">
        <v>6</v>
      </c>
      <c r="V24" s="70"/>
      <c r="W24" s="63"/>
      <c r="X24" s="64"/>
      <c r="Y24" s="65"/>
      <c r="Z24" s="65"/>
      <c r="AA24" s="65"/>
      <c r="AB24" s="65"/>
      <c r="AC24" s="65"/>
      <c r="AD24" s="65"/>
      <c r="AE24" s="78" t="s">
        <v>133</v>
      </c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104" t="s">
        <v>134</v>
      </c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</row>
    <row r="25" spans="1:58" ht="9" customHeight="1">
      <c r="A25" s="56"/>
      <c r="B25" s="56"/>
      <c r="C25" s="56"/>
      <c r="D25" s="56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22" t="s">
        <v>90</v>
      </c>
      <c r="R25" s="22"/>
      <c r="S25" s="73">
        <f>706/14</f>
        <v>50.42857142857143</v>
      </c>
      <c r="T25" s="73"/>
      <c r="U25" s="74">
        <f>391/8</f>
        <v>48.875</v>
      </c>
      <c r="V25" s="74"/>
      <c r="W25" s="105" t="s">
        <v>91</v>
      </c>
      <c r="X25" s="106" t="s">
        <v>135</v>
      </c>
      <c r="Y25" s="107" t="s">
        <v>136</v>
      </c>
      <c r="Z25" s="107"/>
      <c r="AA25" s="107"/>
      <c r="AB25" s="107"/>
      <c r="AC25" s="107"/>
      <c r="AD25" s="107"/>
      <c r="AE25" s="78" t="s">
        <v>137</v>
      </c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108" t="s">
        <v>138</v>
      </c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</row>
    <row r="26" spans="1:58" ht="9" customHeight="1">
      <c r="A26" s="56"/>
      <c r="B26" s="56"/>
      <c r="C26" s="56"/>
      <c r="D26" s="56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22" t="s">
        <v>96</v>
      </c>
      <c r="R26" s="22"/>
      <c r="S26" s="79">
        <v>7</v>
      </c>
      <c r="T26" s="79"/>
      <c r="U26" s="80">
        <v>6</v>
      </c>
      <c r="V26" s="80"/>
      <c r="W26" s="105"/>
      <c r="X26" s="106"/>
      <c r="Y26" s="107"/>
      <c r="Z26" s="107"/>
      <c r="AA26" s="107"/>
      <c r="AB26" s="107"/>
      <c r="AC26" s="107"/>
      <c r="AD26" s="107"/>
      <c r="AE26" s="78" t="s">
        <v>139</v>
      </c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94" t="s">
        <v>140</v>
      </c>
      <c r="AT26" s="94"/>
      <c r="AU26" s="94"/>
      <c r="AV26" s="94"/>
      <c r="AW26" s="94"/>
      <c r="AX26" s="94"/>
      <c r="AY26" s="94"/>
      <c r="AZ26" s="94"/>
      <c r="BA26" s="94"/>
      <c r="BB26" s="94"/>
      <c r="BC26" s="109"/>
      <c r="BD26" s="109"/>
      <c r="BE26" s="109"/>
      <c r="BF26" s="109"/>
    </row>
    <row r="27" spans="1:58" ht="9" customHeight="1">
      <c r="A27" s="56"/>
      <c r="B27" s="56"/>
      <c r="C27" s="56"/>
      <c r="D27" s="56"/>
      <c r="E27" s="110" t="s">
        <v>141</v>
      </c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84" t="s">
        <v>41</v>
      </c>
      <c r="R27" s="84"/>
      <c r="S27" s="79">
        <v>3</v>
      </c>
      <c r="T27" s="79"/>
      <c r="U27" s="80">
        <v>2</v>
      </c>
      <c r="V27" s="80"/>
      <c r="W27" s="111" t="s">
        <v>142</v>
      </c>
      <c r="X27" s="111"/>
      <c r="Y27" s="111"/>
      <c r="Z27" s="111"/>
      <c r="AA27" s="111"/>
      <c r="AB27" s="111"/>
      <c r="AC27" s="111"/>
      <c r="AD27" s="111"/>
      <c r="AE27" s="112" t="s">
        <v>143</v>
      </c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3" t="s">
        <v>144</v>
      </c>
      <c r="AT27" s="113"/>
      <c r="AU27" s="113"/>
      <c r="AV27" s="113"/>
      <c r="AW27" s="113"/>
      <c r="AX27" s="113"/>
      <c r="AY27" s="113"/>
      <c r="AZ27" s="113"/>
      <c r="BA27" s="113"/>
      <c r="BB27" s="113"/>
      <c r="BC27" s="88"/>
      <c r="BD27" s="88"/>
      <c r="BE27" s="88"/>
      <c r="BF27" s="88"/>
    </row>
    <row r="28" spans="1:58" ht="9" customHeight="1">
      <c r="A28" s="56" t="s">
        <v>145</v>
      </c>
      <c r="B28" s="56"/>
      <c r="C28" s="56"/>
      <c r="D28" s="56"/>
      <c r="E28" s="57" t="s">
        <v>146</v>
      </c>
      <c r="F28" s="57"/>
      <c r="G28" s="57"/>
      <c r="H28" s="57"/>
      <c r="I28" s="57"/>
      <c r="J28" s="57"/>
      <c r="K28" s="58" t="s">
        <v>147</v>
      </c>
      <c r="L28" s="58"/>
      <c r="M28" s="58" t="s">
        <v>148</v>
      </c>
      <c r="N28" s="58"/>
      <c r="O28" s="59" t="s">
        <v>79</v>
      </c>
      <c r="P28" s="59"/>
      <c r="Q28" s="60" t="s">
        <v>80</v>
      </c>
      <c r="R28" s="60"/>
      <c r="S28" s="61">
        <v>17</v>
      </c>
      <c r="T28" s="61"/>
      <c r="U28" s="62">
        <v>8</v>
      </c>
      <c r="V28" s="62"/>
      <c r="W28" s="63" t="s">
        <v>81</v>
      </c>
      <c r="X28" s="64" t="s">
        <v>135</v>
      </c>
      <c r="Y28" s="65" t="s">
        <v>149</v>
      </c>
      <c r="Z28" s="65"/>
      <c r="AA28" s="65"/>
      <c r="AB28" s="65"/>
      <c r="AC28" s="65"/>
      <c r="AD28" s="65"/>
      <c r="AE28" s="114" t="s">
        <v>150</v>
      </c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5" t="s">
        <v>151</v>
      </c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</row>
    <row r="29" spans="1:58" ht="9" customHeight="1">
      <c r="A29" s="56"/>
      <c r="B29" s="56"/>
      <c r="C29" s="56"/>
      <c r="D29" s="56"/>
      <c r="E29" s="116" t="s">
        <v>152</v>
      </c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22" t="s">
        <v>87</v>
      </c>
      <c r="R29" s="22"/>
      <c r="S29" s="69">
        <v>11</v>
      </c>
      <c r="T29" s="69"/>
      <c r="U29" s="70">
        <v>5</v>
      </c>
      <c r="V29" s="70"/>
      <c r="W29" s="63"/>
      <c r="X29" s="64"/>
      <c r="Y29" s="65"/>
      <c r="Z29" s="65"/>
      <c r="AA29" s="65"/>
      <c r="AB29" s="65"/>
      <c r="AC29" s="65"/>
      <c r="AD29" s="65"/>
      <c r="AE29" s="117" t="s">
        <v>153</v>
      </c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8" t="s">
        <v>154</v>
      </c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</row>
    <row r="30" spans="1:58" ht="9" customHeight="1">
      <c r="A30" s="56"/>
      <c r="B30" s="56"/>
      <c r="C30" s="56"/>
      <c r="D30" s="5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22" t="s">
        <v>90</v>
      </c>
      <c r="R30" s="22"/>
      <c r="S30" s="73">
        <f>1015/17</f>
        <v>59.705882352941174</v>
      </c>
      <c r="T30" s="73"/>
      <c r="U30" s="74">
        <f>456/8</f>
        <v>57</v>
      </c>
      <c r="V30" s="74"/>
      <c r="W30" s="105" t="s">
        <v>91</v>
      </c>
      <c r="X30" s="106" t="s">
        <v>92</v>
      </c>
      <c r="Y30" s="107" t="s">
        <v>114</v>
      </c>
      <c r="Z30" s="107"/>
      <c r="AA30" s="107"/>
      <c r="AB30" s="107"/>
      <c r="AC30" s="107"/>
      <c r="AD30" s="107"/>
      <c r="AE30" s="119" t="s">
        <v>155</v>
      </c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20" t="s">
        <v>156</v>
      </c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</row>
    <row r="31" spans="1:58" ht="9" customHeight="1">
      <c r="A31" s="56"/>
      <c r="B31" s="56"/>
      <c r="C31" s="56"/>
      <c r="D31" s="5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22" t="s">
        <v>96</v>
      </c>
      <c r="R31" s="22"/>
      <c r="S31" s="79">
        <v>11</v>
      </c>
      <c r="T31" s="79"/>
      <c r="U31" s="80">
        <v>4</v>
      </c>
      <c r="V31" s="80"/>
      <c r="W31" s="105"/>
      <c r="X31" s="106"/>
      <c r="Y31" s="107"/>
      <c r="Z31" s="107"/>
      <c r="AA31" s="107"/>
      <c r="AB31" s="107"/>
      <c r="AC31" s="107"/>
      <c r="AD31" s="107"/>
      <c r="AE31" s="121" t="s">
        <v>157</v>
      </c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2" t="s">
        <v>158</v>
      </c>
      <c r="AT31" s="122"/>
      <c r="AU31" s="122"/>
      <c r="AV31" s="122"/>
      <c r="AW31" s="122"/>
      <c r="AX31" s="122"/>
      <c r="AY31" s="122"/>
      <c r="AZ31" s="122"/>
      <c r="BA31" s="122"/>
      <c r="BB31" s="122"/>
      <c r="BC31" s="123" t="s">
        <v>159</v>
      </c>
      <c r="BD31" s="123"/>
      <c r="BE31" s="123"/>
      <c r="BF31" s="123"/>
    </row>
    <row r="32" spans="1:58" ht="9" customHeight="1">
      <c r="A32" s="56"/>
      <c r="B32" s="56"/>
      <c r="C32" s="56"/>
      <c r="D32" s="56"/>
      <c r="E32" s="110" t="s">
        <v>160</v>
      </c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84" t="s">
        <v>41</v>
      </c>
      <c r="R32" s="84"/>
      <c r="S32" s="79">
        <v>7</v>
      </c>
      <c r="T32" s="79"/>
      <c r="U32" s="80">
        <v>2</v>
      </c>
      <c r="V32" s="80"/>
      <c r="W32" s="111" t="s">
        <v>161</v>
      </c>
      <c r="X32" s="111"/>
      <c r="Y32" s="111"/>
      <c r="Z32" s="111"/>
      <c r="AA32" s="111"/>
      <c r="AB32" s="111"/>
      <c r="AC32" s="111"/>
      <c r="AD32" s="111"/>
      <c r="AE32" s="124" t="s">
        <v>162</v>
      </c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83" t="s">
        <v>163</v>
      </c>
      <c r="AT32" s="83"/>
      <c r="AU32" s="83"/>
      <c r="AV32" s="83"/>
      <c r="AW32" s="83"/>
      <c r="AX32" s="83"/>
      <c r="AY32" s="83"/>
      <c r="AZ32" s="83"/>
      <c r="BA32" s="83"/>
      <c r="BB32" s="83"/>
      <c r="BC32" s="125" t="s">
        <v>164</v>
      </c>
      <c r="BD32" s="125"/>
      <c r="BE32" s="125"/>
      <c r="BF32" s="125"/>
    </row>
    <row r="33" spans="1:58" ht="9" customHeight="1">
      <c r="A33" s="56" t="s">
        <v>165</v>
      </c>
      <c r="B33" s="56"/>
      <c r="C33" s="56"/>
      <c r="D33" s="56"/>
      <c r="E33" s="57" t="s">
        <v>166</v>
      </c>
      <c r="F33" s="57"/>
      <c r="G33" s="57"/>
      <c r="H33" s="57"/>
      <c r="I33" s="57"/>
      <c r="J33" s="57"/>
      <c r="K33" s="58" t="s">
        <v>167</v>
      </c>
      <c r="L33" s="58"/>
      <c r="M33" s="58" t="s">
        <v>168</v>
      </c>
      <c r="N33" s="58"/>
      <c r="O33" s="59" t="s">
        <v>169</v>
      </c>
      <c r="P33" s="59"/>
      <c r="Q33" s="60" t="s">
        <v>80</v>
      </c>
      <c r="R33" s="60"/>
      <c r="S33" s="61">
        <v>16</v>
      </c>
      <c r="T33" s="61"/>
      <c r="U33" s="62">
        <v>7</v>
      </c>
      <c r="V33" s="62"/>
      <c r="W33" s="63" t="s">
        <v>81</v>
      </c>
      <c r="X33" s="64" t="s">
        <v>129</v>
      </c>
      <c r="Y33" s="65" t="s">
        <v>170</v>
      </c>
      <c r="Z33" s="65"/>
      <c r="AA33" s="65"/>
      <c r="AB33" s="65"/>
      <c r="AC33" s="65"/>
      <c r="AD33" s="65"/>
      <c r="AE33" s="126" t="s">
        <v>171</v>
      </c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7" t="s">
        <v>172</v>
      </c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</row>
    <row r="34" spans="1:58" ht="9" customHeight="1">
      <c r="A34" s="56"/>
      <c r="B34" s="56"/>
      <c r="C34" s="56"/>
      <c r="D34" s="56"/>
      <c r="E34" s="128" t="s">
        <v>173</v>
      </c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22" t="s">
        <v>87</v>
      </c>
      <c r="R34" s="22"/>
      <c r="S34" s="69">
        <v>16</v>
      </c>
      <c r="T34" s="69"/>
      <c r="U34" s="70">
        <v>7</v>
      </c>
      <c r="V34" s="70"/>
      <c r="W34" s="63"/>
      <c r="X34" s="64"/>
      <c r="Y34" s="65"/>
      <c r="Z34" s="65"/>
      <c r="AA34" s="65"/>
      <c r="AB34" s="65"/>
      <c r="AC34" s="65"/>
      <c r="AD34" s="65"/>
      <c r="AE34" s="129" t="s">
        <v>174</v>
      </c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67" t="s">
        <v>175</v>
      </c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</row>
    <row r="35" spans="1:58" ht="9" customHeight="1">
      <c r="A35" s="56"/>
      <c r="B35" s="56"/>
      <c r="C35" s="56"/>
      <c r="D35" s="56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22" t="s">
        <v>90</v>
      </c>
      <c r="R35" s="22"/>
      <c r="S35" s="73">
        <f>1393/16</f>
        <v>87.0625</v>
      </c>
      <c r="T35" s="73"/>
      <c r="U35" s="74">
        <f>608/7</f>
        <v>86.85714285714286</v>
      </c>
      <c r="V35" s="74"/>
      <c r="W35" s="105" t="s">
        <v>91</v>
      </c>
      <c r="X35" s="106" t="s">
        <v>135</v>
      </c>
      <c r="Y35" s="107" t="s">
        <v>176</v>
      </c>
      <c r="Z35" s="107"/>
      <c r="AA35" s="107"/>
      <c r="AB35" s="107"/>
      <c r="AC35" s="107"/>
      <c r="AD35" s="107"/>
      <c r="AE35" s="78" t="s">
        <v>177</v>
      </c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130" t="s">
        <v>178</v>
      </c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</row>
    <row r="36" spans="1:58" ht="9" customHeight="1">
      <c r="A36" s="56"/>
      <c r="B36" s="56"/>
      <c r="C36" s="56"/>
      <c r="D36" s="56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22" t="s">
        <v>96</v>
      </c>
      <c r="R36" s="22"/>
      <c r="S36" s="79">
        <v>17</v>
      </c>
      <c r="T36" s="79"/>
      <c r="U36" s="80">
        <v>9</v>
      </c>
      <c r="V36" s="80"/>
      <c r="W36" s="105"/>
      <c r="X36" s="106"/>
      <c r="Y36" s="107"/>
      <c r="Z36" s="107"/>
      <c r="AA36" s="107"/>
      <c r="AB36" s="107"/>
      <c r="AC36" s="107"/>
      <c r="AD36" s="107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2" t="s">
        <v>179</v>
      </c>
      <c r="AT36" s="132"/>
      <c r="AU36" s="132"/>
      <c r="AV36" s="132"/>
      <c r="AW36" s="132"/>
      <c r="AX36" s="132"/>
      <c r="AY36" s="132"/>
      <c r="AZ36" s="132"/>
      <c r="BA36" s="132"/>
      <c r="BB36" s="132"/>
      <c r="BC36" s="133"/>
      <c r="BD36" s="133"/>
      <c r="BE36" s="133"/>
      <c r="BF36" s="133"/>
    </row>
    <row r="37" spans="1:58" ht="9" customHeight="1">
      <c r="A37" s="56"/>
      <c r="B37" s="56"/>
      <c r="C37" s="56"/>
      <c r="D37" s="56"/>
      <c r="E37" s="110" t="s">
        <v>180</v>
      </c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84" t="s">
        <v>41</v>
      </c>
      <c r="R37" s="84"/>
      <c r="S37" s="79">
        <v>5</v>
      </c>
      <c r="T37" s="79"/>
      <c r="U37" s="80">
        <v>2</v>
      </c>
      <c r="V37" s="80"/>
      <c r="W37" s="111" t="s">
        <v>181</v>
      </c>
      <c r="X37" s="111"/>
      <c r="Y37" s="111"/>
      <c r="Z37" s="111"/>
      <c r="AA37" s="111"/>
      <c r="AB37" s="111"/>
      <c r="AC37" s="111"/>
      <c r="AD37" s="111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5" t="s">
        <v>182</v>
      </c>
      <c r="AT37" s="135"/>
      <c r="AU37" s="135"/>
      <c r="AV37" s="135"/>
      <c r="AW37" s="135"/>
      <c r="AX37" s="135"/>
      <c r="AY37" s="135"/>
      <c r="AZ37" s="135"/>
      <c r="BA37" s="135"/>
      <c r="BB37" s="135"/>
      <c r="BC37" s="136" t="s">
        <v>183</v>
      </c>
      <c r="BD37" s="136"/>
      <c r="BE37" s="136"/>
      <c r="BF37" s="136"/>
    </row>
    <row r="38" spans="1:58" ht="9" customHeight="1">
      <c r="A38" s="56" t="s">
        <v>184</v>
      </c>
      <c r="B38" s="56"/>
      <c r="C38" s="56"/>
      <c r="D38" s="56"/>
      <c r="E38" s="57" t="s">
        <v>185</v>
      </c>
      <c r="F38" s="57"/>
      <c r="G38" s="57"/>
      <c r="H38" s="57"/>
      <c r="I38" s="57"/>
      <c r="J38" s="57"/>
      <c r="K38" s="58" t="s">
        <v>167</v>
      </c>
      <c r="L38" s="58"/>
      <c r="M38" s="58" t="s">
        <v>78</v>
      </c>
      <c r="N38" s="58"/>
      <c r="O38" s="59" t="s">
        <v>79</v>
      </c>
      <c r="P38" s="59"/>
      <c r="Q38" s="60" t="s">
        <v>80</v>
      </c>
      <c r="R38" s="60"/>
      <c r="S38" s="61">
        <v>16</v>
      </c>
      <c r="T38" s="61"/>
      <c r="U38" s="62">
        <v>8</v>
      </c>
      <c r="V38" s="62"/>
      <c r="W38" s="63" t="s">
        <v>81</v>
      </c>
      <c r="X38" s="64" t="s">
        <v>107</v>
      </c>
      <c r="Y38" s="65" t="s">
        <v>186</v>
      </c>
      <c r="Z38" s="65"/>
      <c r="AA38" s="65"/>
      <c r="AB38" s="65"/>
      <c r="AC38" s="65"/>
      <c r="AD38" s="65"/>
      <c r="AE38" s="137" t="s">
        <v>187</v>
      </c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8" t="s">
        <v>188</v>
      </c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</row>
    <row r="39" spans="1:58" ht="9" customHeight="1">
      <c r="A39" s="56"/>
      <c r="B39" s="56"/>
      <c r="C39" s="56"/>
      <c r="D39" s="56"/>
      <c r="E39" s="128" t="s">
        <v>189</v>
      </c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22" t="s">
        <v>87</v>
      </c>
      <c r="R39" s="22"/>
      <c r="S39" s="69">
        <v>15</v>
      </c>
      <c r="T39" s="69"/>
      <c r="U39" s="70">
        <v>8</v>
      </c>
      <c r="V39" s="70"/>
      <c r="W39" s="63"/>
      <c r="X39" s="64"/>
      <c r="Y39" s="65"/>
      <c r="Z39" s="65"/>
      <c r="AA39" s="65"/>
      <c r="AB39" s="65"/>
      <c r="AC39" s="65"/>
      <c r="AD39" s="65"/>
      <c r="AE39" s="71" t="s">
        <v>190</v>
      </c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93" t="s">
        <v>191</v>
      </c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</row>
    <row r="40" spans="1:58" ht="9" customHeight="1">
      <c r="A40" s="56"/>
      <c r="B40" s="56"/>
      <c r="C40" s="56"/>
      <c r="D40" s="56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22" t="s">
        <v>90</v>
      </c>
      <c r="R40" s="22"/>
      <c r="S40" s="73">
        <f>1130/16</f>
        <v>70.625</v>
      </c>
      <c r="T40" s="73"/>
      <c r="U40" s="74">
        <f>616/8</f>
        <v>77</v>
      </c>
      <c r="V40" s="74"/>
      <c r="W40" s="105" t="s">
        <v>91</v>
      </c>
      <c r="X40" s="106" t="s">
        <v>92</v>
      </c>
      <c r="Y40" s="107" t="s">
        <v>192</v>
      </c>
      <c r="Z40" s="107"/>
      <c r="AA40" s="107"/>
      <c r="AB40" s="107"/>
      <c r="AC40" s="107"/>
      <c r="AD40" s="107"/>
      <c r="AE40" s="71" t="s">
        <v>193</v>
      </c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138" t="s">
        <v>194</v>
      </c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</row>
    <row r="41" spans="1:58" ht="9" customHeight="1">
      <c r="A41" s="56"/>
      <c r="B41" s="56"/>
      <c r="C41" s="56"/>
      <c r="D41" s="56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22" t="s">
        <v>96</v>
      </c>
      <c r="R41" s="22"/>
      <c r="S41" s="79">
        <v>27</v>
      </c>
      <c r="T41" s="79"/>
      <c r="U41" s="80">
        <v>16</v>
      </c>
      <c r="V41" s="80"/>
      <c r="W41" s="105"/>
      <c r="X41" s="106"/>
      <c r="Y41" s="107"/>
      <c r="Z41" s="107"/>
      <c r="AA41" s="107"/>
      <c r="AB41" s="107"/>
      <c r="AC41" s="107"/>
      <c r="AD41" s="107"/>
      <c r="AE41" s="139" t="s">
        <v>195</v>
      </c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40" t="s">
        <v>196</v>
      </c>
      <c r="AT41" s="140"/>
      <c r="AU41" s="140"/>
      <c r="AV41" s="140"/>
      <c r="AW41" s="140"/>
      <c r="AX41" s="140"/>
      <c r="AY41" s="140"/>
      <c r="AZ41" s="140"/>
      <c r="BA41" s="140"/>
      <c r="BB41" s="140"/>
      <c r="BC41" s="109"/>
      <c r="BD41" s="109"/>
      <c r="BE41" s="109"/>
      <c r="BF41" s="109"/>
    </row>
    <row r="42" spans="1:58" ht="9" customHeight="1">
      <c r="A42" s="56"/>
      <c r="B42" s="56"/>
      <c r="C42" s="56"/>
      <c r="D42" s="56"/>
      <c r="E42" s="110" t="s">
        <v>197</v>
      </c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84" t="s">
        <v>41</v>
      </c>
      <c r="R42" s="84"/>
      <c r="S42" s="79">
        <v>13</v>
      </c>
      <c r="T42" s="79"/>
      <c r="U42" s="80">
        <v>7</v>
      </c>
      <c r="V42" s="80"/>
      <c r="W42" s="85" t="s">
        <v>198</v>
      </c>
      <c r="X42" s="85"/>
      <c r="Y42" s="85"/>
      <c r="Z42" s="85"/>
      <c r="AA42" s="85"/>
      <c r="AB42" s="85"/>
      <c r="AC42" s="85"/>
      <c r="AD42" s="85"/>
      <c r="AE42" s="141" t="s">
        <v>199</v>
      </c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2" t="s">
        <v>200</v>
      </c>
      <c r="AT42" s="142"/>
      <c r="AU42" s="142"/>
      <c r="AV42" s="142"/>
      <c r="AW42" s="142"/>
      <c r="AX42" s="142"/>
      <c r="AY42" s="142"/>
      <c r="AZ42" s="142"/>
      <c r="BA42" s="142"/>
      <c r="BB42" s="142"/>
      <c r="BC42" s="143"/>
      <c r="BD42" s="143"/>
      <c r="BE42" s="143"/>
      <c r="BF42" s="143"/>
    </row>
    <row r="43" spans="1:58" ht="9" customHeight="1">
      <c r="A43" s="56" t="s">
        <v>201</v>
      </c>
      <c r="B43" s="56"/>
      <c r="C43" s="56"/>
      <c r="D43" s="56"/>
      <c r="E43" s="57" t="s">
        <v>202</v>
      </c>
      <c r="F43" s="57"/>
      <c r="G43" s="57"/>
      <c r="H43" s="57"/>
      <c r="I43" s="57"/>
      <c r="J43" s="57"/>
      <c r="K43" s="58" t="s">
        <v>167</v>
      </c>
      <c r="L43" s="58"/>
      <c r="M43" s="58" t="s">
        <v>203</v>
      </c>
      <c r="N43" s="58"/>
      <c r="O43" s="59" t="s">
        <v>204</v>
      </c>
      <c r="P43" s="59"/>
      <c r="Q43" s="60" t="s">
        <v>80</v>
      </c>
      <c r="R43" s="60"/>
      <c r="S43" s="61">
        <v>11</v>
      </c>
      <c r="T43" s="61"/>
      <c r="U43" s="62">
        <v>8</v>
      </c>
      <c r="V43" s="62"/>
      <c r="W43" s="63" t="s">
        <v>81</v>
      </c>
      <c r="X43" s="64" t="s">
        <v>135</v>
      </c>
      <c r="Y43" s="65" t="s">
        <v>149</v>
      </c>
      <c r="Z43" s="65"/>
      <c r="AA43" s="65"/>
      <c r="AB43" s="65"/>
      <c r="AC43" s="65"/>
      <c r="AD43" s="65"/>
      <c r="AE43" s="114" t="s">
        <v>205</v>
      </c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44" t="s">
        <v>206</v>
      </c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</row>
    <row r="44" spans="1:58" ht="9" customHeight="1">
      <c r="A44" s="56"/>
      <c r="B44" s="56"/>
      <c r="C44" s="56"/>
      <c r="D44" s="56"/>
      <c r="E44" s="103" t="s">
        <v>207</v>
      </c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22" t="s">
        <v>87</v>
      </c>
      <c r="R44" s="22"/>
      <c r="S44" s="69">
        <v>10</v>
      </c>
      <c r="T44" s="69"/>
      <c r="U44" s="70">
        <v>8</v>
      </c>
      <c r="V44" s="70"/>
      <c r="W44" s="63"/>
      <c r="X44" s="64"/>
      <c r="Y44" s="65"/>
      <c r="Z44" s="65"/>
      <c r="AA44" s="65"/>
      <c r="AB44" s="65"/>
      <c r="AC44" s="65"/>
      <c r="AD44" s="65"/>
      <c r="AE44" s="121" t="s">
        <v>208</v>
      </c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67" t="s">
        <v>209</v>
      </c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</row>
    <row r="45" spans="1:58" ht="9" customHeight="1">
      <c r="A45" s="56"/>
      <c r="B45" s="56"/>
      <c r="C45" s="56"/>
      <c r="D45" s="56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22" t="s">
        <v>90</v>
      </c>
      <c r="R45" s="22"/>
      <c r="S45" s="73">
        <f>850/11</f>
        <v>77.27272727272727</v>
      </c>
      <c r="T45" s="73"/>
      <c r="U45" s="74">
        <f>699/8</f>
        <v>87.375</v>
      </c>
      <c r="V45" s="74"/>
      <c r="W45" s="105" t="s">
        <v>91</v>
      </c>
      <c r="X45" s="106" t="s">
        <v>92</v>
      </c>
      <c r="Y45" s="107" t="s">
        <v>114</v>
      </c>
      <c r="Z45" s="107"/>
      <c r="AA45" s="107"/>
      <c r="AB45" s="107"/>
      <c r="AC45" s="107"/>
      <c r="AD45" s="107"/>
      <c r="AE45" s="129" t="s">
        <v>210</v>
      </c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72" t="s">
        <v>211</v>
      </c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</row>
    <row r="46" spans="1:58" ht="9" customHeight="1">
      <c r="A46" s="56"/>
      <c r="B46" s="56"/>
      <c r="C46" s="56"/>
      <c r="D46" s="56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22" t="s">
        <v>96</v>
      </c>
      <c r="R46" s="22"/>
      <c r="S46" s="79">
        <v>11</v>
      </c>
      <c r="T46" s="79"/>
      <c r="U46" s="80">
        <v>8</v>
      </c>
      <c r="V46" s="80"/>
      <c r="W46" s="105"/>
      <c r="X46" s="106"/>
      <c r="Y46" s="107"/>
      <c r="Z46" s="107"/>
      <c r="AA46" s="107"/>
      <c r="AB46" s="107"/>
      <c r="AC46" s="107"/>
      <c r="AD46" s="107"/>
      <c r="AE46" s="145" t="s">
        <v>212</v>
      </c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6" t="s">
        <v>213</v>
      </c>
      <c r="AT46" s="146"/>
      <c r="AU46" s="146"/>
      <c r="AV46" s="146"/>
      <c r="AW46" s="146"/>
      <c r="AX46" s="146"/>
      <c r="AY46" s="146"/>
      <c r="AZ46" s="146"/>
      <c r="BA46" s="146"/>
      <c r="BB46" s="146"/>
      <c r="BC46" s="147" t="s">
        <v>214</v>
      </c>
      <c r="BD46" s="147"/>
      <c r="BE46" s="147"/>
      <c r="BF46" s="147"/>
    </row>
    <row r="47" spans="1:58" ht="9" customHeight="1">
      <c r="A47" s="56"/>
      <c r="B47" s="56"/>
      <c r="C47" s="56"/>
      <c r="D47" s="56"/>
      <c r="E47" s="110" t="s">
        <v>215</v>
      </c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84" t="s">
        <v>41</v>
      </c>
      <c r="R47" s="84"/>
      <c r="S47" s="79">
        <v>4</v>
      </c>
      <c r="T47" s="79"/>
      <c r="U47" s="80">
        <v>4</v>
      </c>
      <c r="V47" s="80"/>
      <c r="W47" s="111" t="s">
        <v>216</v>
      </c>
      <c r="X47" s="111"/>
      <c r="Y47" s="111"/>
      <c r="Z47" s="111"/>
      <c r="AA47" s="111"/>
      <c r="AB47" s="111"/>
      <c r="AC47" s="111"/>
      <c r="AD47" s="111"/>
      <c r="AE47" s="148" t="s">
        <v>217</v>
      </c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87" t="s">
        <v>218</v>
      </c>
      <c r="AT47" s="87"/>
      <c r="AU47" s="87"/>
      <c r="AV47" s="87"/>
      <c r="AW47" s="87"/>
      <c r="AX47" s="87"/>
      <c r="AY47" s="87"/>
      <c r="AZ47" s="87"/>
      <c r="BA47" s="87"/>
      <c r="BB47" s="87"/>
      <c r="BC47" s="149" t="s">
        <v>219</v>
      </c>
      <c r="BD47" s="149"/>
      <c r="BE47" s="149"/>
      <c r="BF47" s="149"/>
    </row>
    <row r="48" spans="1:58" ht="9" customHeight="1">
      <c r="A48" s="56" t="s">
        <v>220</v>
      </c>
      <c r="B48" s="56"/>
      <c r="C48" s="56"/>
      <c r="D48" s="56"/>
      <c r="E48" s="57" t="s">
        <v>221</v>
      </c>
      <c r="F48" s="57"/>
      <c r="G48" s="57"/>
      <c r="H48" s="57"/>
      <c r="I48" s="57"/>
      <c r="J48" s="57"/>
      <c r="K48" s="58" t="s">
        <v>222</v>
      </c>
      <c r="L48" s="58"/>
      <c r="M48" s="58" t="s">
        <v>223</v>
      </c>
      <c r="N48" s="58"/>
      <c r="O48" s="150" t="s">
        <v>79</v>
      </c>
      <c r="P48" s="150"/>
      <c r="Q48" s="60" t="s">
        <v>80</v>
      </c>
      <c r="R48" s="60"/>
      <c r="S48" s="61">
        <v>16</v>
      </c>
      <c r="T48" s="61"/>
      <c r="U48" s="62">
        <v>8</v>
      </c>
      <c r="V48" s="62"/>
      <c r="W48" s="63" t="s">
        <v>81</v>
      </c>
      <c r="X48" s="64" t="s">
        <v>135</v>
      </c>
      <c r="Y48" s="65" t="s">
        <v>149</v>
      </c>
      <c r="Z48" s="65"/>
      <c r="AA48" s="65"/>
      <c r="AB48" s="65"/>
      <c r="AC48" s="65"/>
      <c r="AD48" s="65"/>
      <c r="AE48" s="151" t="s">
        <v>224</v>
      </c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67" t="s">
        <v>225</v>
      </c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</row>
    <row r="49" spans="1:58" ht="9" customHeight="1">
      <c r="A49" s="56"/>
      <c r="B49" s="56"/>
      <c r="C49" s="56"/>
      <c r="D49" s="56"/>
      <c r="E49" s="68" t="s">
        <v>226</v>
      </c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22" t="s">
        <v>87</v>
      </c>
      <c r="R49" s="22"/>
      <c r="S49" s="69">
        <v>15</v>
      </c>
      <c r="T49" s="69"/>
      <c r="U49" s="70">
        <v>8</v>
      </c>
      <c r="V49" s="70"/>
      <c r="W49" s="63"/>
      <c r="X49" s="64"/>
      <c r="Y49" s="65"/>
      <c r="Z49" s="65"/>
      <c r="AA49" s="65"/>
      <c r="AB49" s="65"/>
      <c r="AC49" s="65"/>
      <c r="AD49" s="65"/>
      <c r="AE49" s="152" t="s">
        <v>227</v>
      </c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72" t="s">
        <v>178</v>
      </c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</row>
    <row r="50" spans="1:58" ht="9" customHeight="1">
      <c r="A50" s="56"/>
      <c r="B50" s="56"/>
      <c r="C50" s="56"/>
      <c r="D50" s="56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22" t="s">
        <v>90</v>
      </c>
      <c r="R50" s="22"/>
      <c r="S50" s="73">
        <f>1313/16</f>
        <v>82.0625</v>
      </c>
      <c r="T50" s="73"/>
      <c r="U50" s="74">
        <f>729/8</f>
        <v>91.125</v>
      </c>
      <c r="V50" s="74"/>
      <c r="W50" s="105" t="s">
        <v>91</v>
      </c>
      <c r="X50" s="106" t="s">
        <v>92</v>
      </c>
      <c r="Y50" s="107" t="s">
        <v>114</v>
      </c>
      <c r="Z50" s="107"/>
      <c r="AA50" s="107"/>
      <c r="AB50" s="107"/>
      <c r="AC50" s="107"/>
      <c r="AD50" s="107"/>
      <c r="AE50" s="153" t="s">
        <v>228</v>
      </c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4" t="s">
        <v>229</v>
      </c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</row>
    <row r="51" spans="1:58" ht="9" customHeight="1">
      <c r="A51" s="56"/>
      <c r="B51" s="56"/>
      <c r="C51" s="56"/>
      <c r="D51" s="56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22" t="s">
        <v>96</v>
      </c>
      <c r="R51" s="22"/>
      <c r="S51" s="79">
        <v>3</v>
      </c>
      <c r="T51" s="79"/>
      <c r="U51" s="80">
        <v>2</v>
      </c>
      <c r="V51" s="80"/>
      <c r="W51" s="105"/>
      <c r="X51" s="106"/>
      <c r="Y51" s="107"/>
      <c r="Z51" s="107"/>
      <c r="AA51" s="107"/>
      <c r="AB51" s="107"/>
      <c r="AC51" s="107"/>
      <c r="AD51" s="107"/>
      <c r="AE51" s="71" t="s">
        <v>230</v>
      </c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96" t="s">
        <v>231</v>
      </c>
      <c r="AT51" s="96"/>
      <c r="AU51" s="96"/>
      <c r="AV51" s="96"/>
      <c r="AW51" s="96"/>
      <c r="AX51" s="96"/>
      <c r="AY51" s="96"/>
      <c r="AZ51" s="96"/>
      <c r="BA51" s="96"/>
      <c r="BB51" s="96"/>
      <c r="BC51" s="109"/>
      <c r="BD51" s="109"/>
      <c r="BE51" s="109"/>
      <c r="BF51" s="109"/>
    </row>
    <row r="52" spans="1:58" ht="9" customHeight="1">
      <c r="A52" s="56"/>
      <c r="B52" s="56"/>
      <c r="C52" s="56"/>
      <c r="D52" s="56"/>
      <c r="E52" s="110" t="s">
        <v>232</v>
      </c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84" t="s">
        <v>41</v>
      </c>
      <c r="R52" s="84"/>
      <c r="S52" s="79">
        <v>1</v>
      </c>
      <c r="T52" s="79"/>
      <c r="U52" s="80">
        <v>1</v>
      </c>
      <c r="V52" s="80"/>
      <c r="W52" s="111" t="s">
        <v>233</v>
      </c>
      <c r="X52" s="111"/>
      <c r="Y52" s="111"/>
      <c r="Z52" s="111"/>
      <c r="AA52" s="111"/>
      <c r="AB52" s="111"/>
      <c r="AC52" s="111"/>
      <c r="AD52" s="111"/>
      <c r="AE52" s="155" t="s">
        <v>234</v>
      </c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6" t="s">
        <v>235</v>
      </c>
      <c r="AT52" s="156"/>
      <c r="AU52" s="156"/>
      <c r="AV52" s="156"/>
      <c r="AW52" s="156"/>
      <c r="AX52" s="156"/>
      <c r="AY52" s="156"/>
      <c r="AZ52" s="156"/>
      <c r="BA52" s="156"/>
      <c r="BB52" s="156"/>
      <c r="BC52" s="143"/>
      <c r="BD52" s="143"/>
      <c r="BE52" s="143"/>
      <c r="BF52" s="143"/>
    </row>
    <row r="53" spans="1:58" ht="9" customHeight="1">
      <c r="A53" s="56" t="s">
        <v>236</v>
      </c>
      <c r="B53" s="56"/>
      <c r="C53" s="56"/>
      <c r="D53" s="56"/>
      <c r="E53" s="57" t="s">
        <v>237</v>
      </c>
      <c r="F53" s="57"/>
      <c r="G53" s="57"/>
      <c r="H53" s="57"/>
      <c r="I53" s="57"/>
      <c r="J53" s="57"/>
      <c r="K53" s="58" t="s">
        <v>238</v>
      </c>
      <c r="L53" s="58"/>
      <c r="M53" s="58" t="s">
        <v>223</v>
      </c>
      <c r="N53" s="58"/>
      <c r="O53" s="59" t="s">
        <v>204</v>
      </c>
      <c r="P53" s="59"/>
      <c r="Q53" s="60" t="s">
        <v>80</v>
      </c>
      <c r="R53" s="60"/>
      <c r="S53" s="61">
        <v>15</v>
      </c>
      <c r="T53" s="61"/>
      <c r="U53" s="62">
        <v>7</v>
      </c>
      <c r="V53" s="62"/>
      <c r="W53" s="63" t="s">
        <v>81</v>
      </c>
      <c r="X53" s="64" t="s">
        <v>239</v>
      </c>
      <c r="Y53" s="65" t="s">
        <v>149</v>
      </c>
      <c r="Z53" s="65"/>
      <c r="AA53" s="65"/>
      <c r="AB53" s="65"/>
      <c r="AC53" s="65"/>
      <c r="AD53" s="65"/>
      <c r="AE53" s="157" t="s">
        <v>240</v>
      </c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38" t="s">
        <v>241</v>
      </c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</row>
    <row r="54" spans="1:58" ht="9" customHeight="1">
      <c r="A54" s="56"/>
      <c r="B54" s="56"/>
      <c r="C54" s="56"/>
      <c r="D54" s="56"/>
      <c r="E54" s="103" t="s">
        <v>242</v>
      </c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22" t="s">
        <v>87</v>
      </c>
      <c r="R54" s="22"/>
      <c r="S54" s="69">
        <v>14</v>
      </c>
      <c r="T54" s="69"/>
      <c r="U54" s="70">
        <v>7</v>
      </c>
      <c r="V54" s="70"/>
      <c r="W54" s="63"/>
      <c r="X54" s="64"/>
      <c r="Y54" s="65"/>
      <c r="Z54" s="65"/>
      <c r="AA54" s="65"/>
      <c r="AB54" s="65"/>
      <c r="AC54" s="65"/>
      <c r="AD54" s="65"/>
      <c r="AE54" s="158" t="s">
        <v>243</v>
      </c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93" t="s">
        <v>244</v>
      </c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</row>
    <row r="55" spans="1:58" ht="9" customHeight="1">
      <c r="A55" s="56"/>
      <c r="B55" s="56"/>
      <c r="C55" s="56"/>
      <c r="D55" s="56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22" t="s">
        <v>90</v>
      </c>
      <c r="R55" s="22"/>
      <c r="S55" s="73">
        <f>1228/15</f>
        <v>81.86666666666666</v>
      </c>
      <c r="T55" s="73"/>
      <c r="U55" s="74">
        <f>616/7</f>
        <v>88</v>
      </c>
      <c r="V55" s="74"/>
      <c r="W55" s="105" t="s">
        <v>91</v>
      </c>
      <c r="X55" s="106" t="s">
        <v>135</v>
      </c>
      <c r="Y55" s="107" t="s">
        <v>114</v>
      </c>
      <c r="Z55" s="107"/>
      <c r="AA55" s="107"/>
      <c r="AB55" s="107"/>
      <c r="AC55" s="107"/>
      <c r="AD55" s="107"/>
      <c r="AE55" s="153" t="s">
        <v>245</v>
      </c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9" t="s">
        <v>246</v>
      </c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</row>
    <row r="56" spans="1:58" ht="9" customHeight="1">
      <c r="A56" s="56"/>
      <c r="B56" s="56"/>
      <c r="C56" s="56"/>
      <c r="D56" s="56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22" t="s">
        <v>96</v>
      </c>
      <c r="R56" s="22"/>
      <c r="S56" s="79" t="s">
        <v>247</v>
      </c>
      <c r="T56" s="79"/>
      <c r="U56" s="80" t="s">
        <v>247</v>
      </c>
      <c r="V56" s="80"/>
      <c r="W56" s="105"/>
      <c r="X56" s="106"/>
      <c r="Y56" s="107"/>
      <c r="Z56" s="107"/>
      <c r="AA56" s="107"/>
      <c r="AB56" s="107"/>
      <c r="AC56" s="107"/>
      <c r="AD56" s="107"/>
      <c r="AE56" s="139" t="s">
        <v>248</v>
      </c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60" t="s">
        <v>235</v>
      </c>
      <c r="AT56" s="160"/>
      <c r="AU56" s="160"/>
      <c r="AV56" s="160"/>
      <c r="AW56" s="160"/>
      <c r="AX56" s="160"/>
      <c r="AY56" s="160"/>
      <c r="AZ56" s="160"/>
      <c r="BA56" s="160"/>
      <c r="BB56" s="160"/>
      <c r="BC56" s="161" t="s">
        <v>249</v>
      </c>
      <c r="BD56" s="161"/>
      <c r="BE56" s="161"/>
      <c r="BF56" s="161"/>
    </row>
    <row r="57" spans="1:58" ht="9" customHeight="1">
      <c r="A57" s="56"/>
      <c r="B57" s="56"/>
      <c r="C57" s="56"/>
      <c r="D57" s="56"/>
      <c r="E57" s="162" t="s">
        <v>250</v>
      </c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84" t="s">
        <v>41</v>
      </c>
      <c r="R57" s="84"/>
      <c r="S57" s="79" t="s">
        <v>247</v>
      </c>
      <c r="T57" s="79"/>
      <c r="U57" s="80" t="s">
        <v>247</v>
      </c>
      <c r="V57" s="80"/>
      <c r="W57" s="163" t="s">
        <v>251</v>
      </c>
      <c r="X57" s="163"/>
      <c r="Y57" s="163"/>
      <c r="Z57" s="163"/>
      <c r="AA57" s="163"/>
      <c r="AB57" s="163"/>
      <c r="AC57" s="163"/>
      <c r="AD57" s="163"/>
      <c r="AE57" s="164" t="s">
        <v>252</v>
      </c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5" t="s">
        <v>253</v>
      </c>
      <c r="AT57" s="165"/>
      <c r="AU57" s="165"/>
      <c r="AV57" s="165"/>
      <c r="AW57" s="165"/>
      <c r="AX57" s="165"/>
      <c r="AY57" s="165"/>
      <c r="AZ57" s="165"/>
      <c r="BA57" s="165"/>
      <c r="BB57" s="165"/>
      <c r="BC57" s="149" t="s">
        <v>254</v>
      </c>
      <c r="BD57" s="149"/>
      <c r="BE57" s="149"/>
      <c r="BF57" s="149"/>
    </row>
    <row r="58" spans="1:58" ht="9" customHeight="1">
      <c r="A58" s="56" t="s">
        <v>129</v>
      </c>
      <c r="B58" s="56"/>
      <c r="C58" s="56"/>
      <c r="D58" s="56"/>
      <c r="E58" s="57" t="s">
        <v>255</v>
      </c>
      <c r="F58" s="57"/>
      <c r="G58" s="57"/>
      <c r="H58" s="57"/>
      <c r="I58" s="57"/>
      <c r="J58" s="57"/>
      <c r="K58" s="58" t="s">
        <v>167</v>
      </c>
      <c r="L58" s="58"/>
      <c r="M58" s="58" t="s">
        <v>148</v>
      </c>
      <c r="N58" s="58"/>
      <c r="O58" s="59" t="s">
        <v>204</v>
      </c>
      <c r="P58" s="59"/>
      <c r="Q58" s="60" t="s">
        <v>80</v>
      </c>
      <c r="R58" s="60"/>
      <c r="S58" s="61">
        <v>9</v>
      </c>
      <c r="T58" s="61"/>
      <c r="U58" s="62">
        <v>7</v>
      </c>
      <c r="V58" s="62"/>
      <c r="W58" s="63" t="s">
        <v>81</v>
      </c>
      <c r="X58" s="64" t="s">
        <v>107</v>
      </c>
      <c r="Y58" s="65" t="s">
        <v>256</v>
      </c>
      <c r="Z58" s="65"/>
      <c r="AA58" s="65"/>
      <c r="AB58" s="65"/>
      <c r="AC58" s="65"/>
      <c r="AD58" s="65"/>
      <c r="AE58" s="166" t="s">
        <v>257</v>
      </c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67" t="s">
        <v>258</v>
      </c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</row>
    <row r="59" spans="1:58" ht="9" customHeight="1">
      <c r="A59" s="56"/>
      <c r="B59" s="56"/>
      <c r="C59" s="56"/>
      <c r="D59" s="56"/>
      <c r="E59" s="116" t="s">
        <v>259</v>
      </c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22" t="s">
        <v>87</v>
      </c>
      <c r="R59" s="22"/>
      <c r="S59" s="69">
        <v>7</v>
      </c>
      <c r="T59" s="69"/>
      <c r="U59" s="70">
        <v>5</v>
      </c>
      <c r="V59" s="70"/>
      <c r="W59" s="63"/>
      <c r="X59" s="64"/>
      <c r="Y59" s="65"/>
      <c r="Z59" s="65"/>
      <c r="AA59" s="65"/>
      <c r="AB59" s="65"/>
      <c r="AC59" s="65"/>
      <c r="AD59" s="65"/>
      <c r="AE59" s="167" t="s">
        <v>260</v>
      </c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72" t="s">
        <v>261</v>
      </c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</row>
    <row r="60" spans="1:58" ht="9" customHeight="1">
      <c r="A60" s="56"/>
      <c r="B60" s="56"/>
      <c r="C60" s="56"/>
      <c r="D60" s="5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22" t="s">
        <v>90</v>
      </c>
      <c r="R60" s="22"/>
      <c r="S60" s="73">
        <f>451/9</f>
        <v>50.111111111111114</v>
      </c>
      <c r="T60" s="73"/>
      <c r="U60" s="74">
        <f>365/7</f>
        <v>52.142857142857146</v>
      </c>
      <c r="V60" s="74"/>
      <c r="W60" s="105" t="s">
        <v>91</v>
      </c>
      <c r="X60" s="106" t="s">
        <v>92</v>
      </c>
      <c r="Y60" s="107" t="s">
        <v>114</v>
      </c>
      <c r="Z60" s="107"/>
      <c r="AA60" s="107"/>
      <c r="AB60" s="107"/>
      <c r="AC60" s="107"/>
      <c r="AD60" s="107"/>
      <c r="AE60" s="153" t="s">
        <v>262</v>
      </c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68" t="s">
        <v>263</v>
      </c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8"/>
      <c r="BF60" s="168"/>
    </row>
    <row r="61" spans="1:58" ht="9" customHeight="1">
      <c r="A61" s="56"/>
      <c r="B61" s="56"/>
      <c r="C61" s="56"/>
      <c r="D61" s="5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22" t="s">
        <v>96</v>
      </c>
      <c r="R61" s="22"/>
      <c r="S61" s="79">
        <v>3</v>
      </c>
      <c r="T61" s="79"/>
      <c r="U61" s="80">
        <v>3</v>
      </c>
      <c r="V61" s="80"/>
      <c r="W61" s="105"/>
      <c r="X61" s="106"/>
      <c r="Y61" s="107"/>
      <c r="Z61" s="107"/>
      <c r="AA61" s="107"/>
      <c r="AB61" s="107"/>
      <c r="AC61" s="107"/>
      <c r="AD61" s="107"/>
      <c r="AE61" s="153" t="s">
        <v>264</v>
      </c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69" t="s">
        <v>265</v>
      </c>
      <c r="AT61" s="169"/>
      <c r="AU61" s="169"/>
      <c r="AV61" s="169"/>
      <c r="AW61" s="169"/>
      <c r="AX61" s="169"/>
      <c r="AY61" s="169"/>
      <c r="AZ61" s="169"/>
      <c r="BA61" s="169"/>
      <c r="BB61" s="169"/>
      <c r="BC61" s="170" t="s">
        <v>266</v>
      </c>
      <c r="BD61" s="170"/>
      <c r="BE61" s="170"/>
      <c r="BF61" s="170"/>
    </row>
    <row r="62" spans="1:58" ht="9" customHeight="1">
      <c r="A62" s="56"/>
      <c r="B62" s="56"/>
      <c r="C62" s="56"/>
      <c r="D62" s="56"/>
      <c r="E62" s="162" t="s">
        <v>267</v>
      </c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84" t="s">
        <v>41</v>
      </c>
      <c r="R62" s="84"/>
      <c r="S62" s="79">
        <v>1</v>
      </c>
      <c r="T62" s="79"/>
      <c r="U62" s="80">
        <v>1</v>
      </c>
      <c r="V62" s="80"/>
      <c r="W62" s="111" t="s">
        <v>233</v>
      </c>
      <c r="X62" s="111"/>
      <c r="Y62" s="111"/>
      <c r="Z62" s="111"/>
      <c r="AA62" s="111"/>
      <c r="AB62" s="111"/>
      <c r="AC62" s="111"/>
      <c r="AD62" s="111"/>
      <c r="AE62" s="164" t="s">
        <v>268</v>
      </c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10" t="s">
        <v>269</v>
      </c>
      <c r="AT62" s="110"/>
      <c r="AU62" s="110"/>
      <c r="AV62" s="110"/>
      <c r="AW62" s="110"/>
      <c r="AX62" s="110"/>
      <c r="AY62" s="110"/>
      <c r="AZ62" s="110"/>
      <c r="BA62" s="110"/>
      <c r="BB62" s="110"/>
      <c r="BC62" s="171" t="s">
        <v>270</v>
      </c>
      <c r="BD62" s="171"/>
      <c r="BE62" s="171"/>
      <c r="BF62" s="171"/>
    </row>
    <row r="63" spans="1:58" ht="9" customHeight="1">
      <c r="A63" s="172" t="s">
        <v>135</v>
      </c>
      <c r="B63" s="172"/>
      <c r="C63" s="172"/>
      <c r="D63" s="172"/>
      <c r="E63" s="57" t="s">
        <v>271</v>
      </c>
      <c r="F63" s="57"/>
      <c r="G63" s="57"/>
      <c r="H63" s="57"/>
      <c r="I63" s="57"/>
      <c r="J63" s="57"/>
      <c r="K63" s="58" t="s">
        <v>222</v>
      </c>
      <c r="L63" s="58"/>
      <c r="M63" s="58" t="s">
        <v>272</v>
      </c>
      <c r="N63" s="58"/>
      <c r="O63" s="59" t="s">
        <v>273</v>
      </c>
      <c r="P63" s="59"/>
      <c r="Q63" s="60" t="s">
        <v>80</v>
      </c>
      <c r="R63" s="60"/>
      <c r="S63" s="61">
        <v>7</v>
      </c>
      <c r="T63" s="61"/>
      <c r="U63" s="62">
        <v>3</v>
      </c>
      <c r="V63" s="62"/>
      <c r="W63" s="63" t="s">
        <v>81</v>
      </c>
      <c r="X63" s="64" t="s">
        <v>135</v>
      </c>
      <c r="Y63" s="65" t="s">
        <v>274</v>
      </c>
      <c r="Z63" s="65"/>
      <c r="AA63" s="65"/>
      <c r="AB63" s="65"/>
      <c r="AC63" s="65"/>
      <c r="AD63" s="65"/>
      <c r="AE63" s="101" t="s">
        <v>275</v>
      </c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38" t="s">
        <v>276</v>
      </c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</row>
    <row r="64" spans="1:58" ht="9" customHeight="1">
      <c r="A64" s="172"/>
      <c r="B64" s="172"/>
      <c r="C64" s="172"/>
      <c r="D64" s="172"/>
      <c r="E64" s="173" t="s">
        <v>277</v>
      </c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22" t="s">
        <v>87</v>
      </c>
      <c r="R64" s="22"/>
      <c r="S64" s="69">
        <v>5</v>
      </c>
      <c r="T64" s="69"/>
      <c r="U64" s="70">
        <v>2</v>
      </c>
      <c r="V64" s="70"/>
      <c r="W64" s="63"/>
      <c r="X64" s="64"/>
      <c r="Y64" s="65"/>
      <c r="Z64" s="65"/>
      <c r="AA64" s="65"/>
      <c r="AB64" s="65"/>
      <c r="AC64" s="65"/>
      <c r="AD64" s="65"/>
      <c r="AE64" s="174" t="s">
        <v>278</v>
      </c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93" t="s">
        <v>279</v>
      </c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</row>
    <row r="65" spans="1:58" ht="9" customHeight="1">
      <c r="A65" s="172"/>
      <c r="B65" s="172"/>
      <c r="C65" s="172"/>
      <c r="D65" s="172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22" t="s">
        <v>90</v>
      </c>
      <c r="R65" s="22"/>
      <c r="S65" s="73">
        <f>522.8/7</f>
        <v>74.68571428571428</v>
      </c>
      <c r="T65" s="73"/>
      <c r="U65" s="74">
        <f>253/3</f>
        <v>84.33333333333333</v>
      </c>
      <c r="V65" s="74"/>
      <c r="W65" s="105" t="s">
        <v>91</v>
      </c>
      <c r="X65" s="106" t="s">
        <v>92</v>
      </c>
      <c r="Y65" s="107" t="s">
        <v>280</v>
      </c>
      <c r="Z65" s="107"/>
      <c r="AA65" s="107"/>
      <c r="AB65" s="107"/>
      <c r="AC65" s="107"/>
      <c r="AD65" s="107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75" t="s">
        <v>281</v>
      </c>
      <c r="AT65" s="175"/>
      <c r="AU65" s="175"/>
      <c r="AV65" s="175"/>
      <c r="AW65" s="175"/>
      <c r="AX65" s="175"/>
      <c r="AY65" s="175"/>
      <c r="AZ65" s="175"/>
      <c r="BA65" s="175"/>
      <c r="BB65" s="175"/>
      <c r="BC65" s="175"/>
      <c r="BD65" s="175"/>
      <c r="BE65" s="175"/>
      <c r="BF65" s="175"/>
    </row>
    <row r="66" spans="1:58" ht="9" customHeight="1">
      <c r="A66" s="172"/>
      <c r="B66" s="172"/>
      <c r="C66" s="172"/>
      <c r="D66" s="172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22" t="s">
        <v>282</v>
      </c>
      <c r="R66" s="22"/>
      <c r="S66" s="79">
        <v>22</v>
      </c>
      <c r="T66" s="79"/>
      <c r="U66" s="80">
        <v>16</v>
      </c>
      <c r="V66" s="80"/>
      <c r="W66" s="105"/>
      <c r="X66" s="106"/>
      <c r="Y66" s="107"/>
      <c r="Z66" s="107"/>
      <c r="AA66" s="107"/>
      <c r="AB66" s="107"/>
      <c r="AC66" s="107"/>
      <c r="AD66" s="107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7" t="s">
        <v>283</v>
      </c>
      <c r="AT66" s="177"/>
      <c r="AU66" s="177"/>
      <c r="AV66" s="177"/>
      <c r="AW66" s="177"/>
      <c r="AX66" s="177"/>
      <c r="AY66" s="177"/>
      <c r="AZ66" s="177"/>
      <c r="BA66" s="177"/>
      <c r="BB66" s="177"/>
      <c r="BC66" s="178" t="s">
        <v>284</v>
      </c>
      <c r="BD66" s="178"/>
      <c r="BE66" s="178"/>
      <c r="BF66" s="178"/>
    </row>
    <row r="67" spans="1:58" ht="9" customHeight="1">
      <c r="A67" s="172"/>
      <c r="B67" s="172"/>
      <c r="C67" s="172"/>
      <c r="D67" s="172"/>
      <c r="E67" s="179" t="s">
        <v>285</v>
      </c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84" t="s">
        <v>286</v>
      </c>
      <c r="R67" s="84"/>
      <c r="S67" s="79">
        <v>97</v>
      </c>
      <c r="T67" s="79"/>
      <c r="U67" s="80">
        <v>52</v>
      </c>
      <c r="V67" s="80"/>
      <c r="W67" s="85" t="s">
        <v>287</v>
      </c>
      <c r="X67" s="85"/>
      <c r="Y67" s="85"/>
      <c r="Z67" s="85"/>
      <c r="AA67" s="85"/>
      <c r="AB67" s="85"/>
      <c r="AC67" s="85"/>
      <c r="AD67" s="85"/>
      <c r="AE67" s="164" t="s">
        <v>288</v>
      </c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56" t="s">
        <v>289</v>
      </c>
      <c r="AT67" s="156"/>
      <c r="AU67" s="156"/>
      <c r="AV67" s="156"/>
      <c r="AW67" s="156"/>
      <c r="AX67" s="156"/>
      <c r="AY67" s="156"/>
      <c r="AZ67" s="156"/>
      <c r="BA67" s="156"/>
      <c r="BB67" s="156"/>
      <c r="BC67" s="180" t="s">
        <v>290</v>
      </c>
      <c r="BD67" s="180"/>
      <c r="BE67" s="180"/>
      <c r="BF67" s="180"/>
    </row>
    <row r="68" spans="1:58" ht="9" customHeight="1">
      <c r="A68" s="56" t="s">
        <v>291</v>
      </c>
      <c r="B68" s="56"/>
      <c r="C68" s="56"/>
      <c r="D68" s="56"/>
      <c r="E68" s="57" t="s">
        <v>292</v>
      </c>
      <c r="F68" s="57"/>
      <c r="G68" s="57"/>
      <c r="H68" s="57"/>
      <c r="I68" s="57"/>
      <c r="J68" s="57"/>
      <c r="K68" s="58" t="s">
        <v>77</v>
      </c>
      <c r="L68" s="58"/>
      <c r="M68" s="58" t="s">
        <v>223</v>
      </c>
      <c r="N68" s="58"/>
      <c r="O68" s="59" t="s">
        <v>293</v>
      </c>
      <c r="P68" s="59"/>
      <c r="Q68" s="60" t="s">
        <v>80</v>
      </c>
      <c r="R68" s="60"/>
      <c r="S68" s="61">
        <v>13</v>
      </c>
      <c r="T68" s="61"/>
      <c r="U68" s="62">
        <v>7</v>
      </c>
      <c r="V68" s="62"/>
      <c r="W68" s="63" t="s">
        <v>81</v>
      </c>
      <c r="X68" s="64" t="s">
        <v>107</v>
      </c>
      <c r="Y68" s="65" t="s">
        <v>108</v>
      </c>
      <c r="Z68" s="65"/>
      <c r="AA68" s="65"/>
      <c r="AB68" s="65"/>
      <c r="AC68" s="65"/>
      <c r="AD68" s="65"/>
      <c r="AE68" s="114" t="s">
        <v>294</v>
      </c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81" t="s">
        <v>295</v>
      </c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</row>
    <row r="69" spans="1:58" ht="9" customHeight="1">
      <c r="A69" s="56"/>
      <c r="B69" s="56"/>
      <c r="C69" s="56"/>
      <c r="D69" s="56"/>
      <c r="E69" s="68" t="s">
        <v>296</v>
      </c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22" t="s">
        <v>87</v>
      </c>
      <c r="R69" s="22"/>
      <c r="S69" s="69">
        <v>6</v>
      </c>
      <c r="T69" s="69"/>
      <c r="U69" s="70">
        <v>2</v>
      </c>
      <c r="V69" s="70"/>
      <c r="W69" s="63"/>
      <c r="X69" s="64"/>
      <c r="Y69" s="65"/>
      <c r="Z69" s="65"/>
      <c r="AA69" s="65"/>
      <c r="AB69" s="65"/>
      <c r="AC69" s="65"/>
      <c r="AD69" s="65"/>
      <c r="AE69" s="182" t="s">
        <v>297</v>
      </c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  <c r="AP69" s="182"/>
      <c r="AQ69" s="182"/>
      <c r="AR69" s="182"/>
      <c r="AS69" s="67" t="s">
        <v>298</v>
      </c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</row>
    <row r="70" spans="1:58" ht="9" customHeight="1">
      <c r="A70" s="56"/>
      <c r="B70" s="56"/>
      <c r="C70" s="56"/>
      <c r="D70" s="56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22" t="s">
        <v>90</v>
      </c>
      <c r="R70" s="22"/>
      <c r="S70" s="73">
        <f>446/13</f>
        <v>34.30769230769231</v>
      </c>
      <c r="T70" s="73"/>
      <c r="U70" s="74">
        <f>217/7</f>
        <v>31</v>
      </c>
      <c r="V70" s="74"/>
      <c r="W70" s="105" t="s">
        <v>91</v>
      </c>
      <c r="X70" s="106" t="s">
        <v>92</v>
      </c>
      <c r="Y70" s="107" t="s">
        <v>114</v>
      </c>
      <c r="Z70" s="107"/>
      <c r="AA70" s="107"/>
      <c r="AB70" s="107"/>
      <c r="AC70" s="107"/>
      <c r="AD70" s="107"/>
      <c r="AE70" s="183" t="s">
        <v>299</v>
      </c>
      <c r="AF70" s="183"/>
      <c r="AG70" s="183"/>
      <c r="AH70" s="183"/>
      <c r="AI70" s="183"/>
      <c r="AJ70" s="183"/>
      <c r="AK70" s="183"/>
      <c r="AL70" s="183"/>
      <c r="AM70" s="183"/>
      <c r="AN70" s="183"/>
      <c r="AO70" s="183"/>
      <c r="AP70" s="183"/>
      <c r="AQ70" s="183"/>
      <c r="AR70" s="183"/>
      <c r="AS70" s="168" t="s">
        <v>300</v>
      </c>
      <c r="AT70" s="168"/>
      <c r="AU70" s="168"/>
      <c r="AV70" s="168"/>
      <c r="AW70" s="168"/>
      <c r="AX70" s="168"/>
      <c r="AY70" s="168"/>
      <c r="AZ70" s="168"/>
      <c r="BA70" s="168"/>
      <c r="BB70" s="168"/>
      <c r="BC70" s="168"/>
      <c r="BD70" s="168"/>
      <c r="BE70" s="168"/>
      <c r="BF70" s="168"/>
    </row>
    <row r="71" spans="1:58" ht="9" customHeight="1">
      <c r="A71" s="56"/>
      <c r="B71" s="56"/>
      <c r="C71" s="56"/>
      <c r="D71" s="56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22" t="s">
        <v>96</v>
      </c>
      <c r="R71" s="22"/>
      <c r="S71" s="79">
        <v>6</v>
      </c>
      <c r="T71" s="79"/>
      <c r="U71" s="80">
        <v>3</v>
      </c>
      <c r="V71" s="80"/>
      <c r="W71" s="105"/>
      <c r="X71" s="106"/>
      <c r="Y71" s="107"/>
      <c r="Z71" s="107"/>
      <c r="AA71" s="107"/>
      <c r="AB71" s="107"/>
      <c r="AC71" s="107"/>
      <c r="AD71" s="107"/>
      <c r="AE71" s="184" t="s">
        <v>301</v>
      </c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184"/>
      <c r="AR71" s="184"/>
      <c r="AS71" s="185" t="s">
        <v>302</v>
      </c>
      <c r="AT71" s="185"/>
      <c r="AU71" s="185"/>
      <c r="AV71" s="185"/>
      <c r="AW71" s="185"/>
      <c r="AX71" s="185"/>
      <c r="AY71" s="185"/>
      <c r="AZ71" s="185"/>
      <c r="BA71" s="185"/>
      <c r="BB71" s="185"/>
      <c r="BC71" s="109" t="s">
        <v>303</v>
      </c>
      <c r="BD71" s="109"/>
      <c r="BE71" s="109"/>
      <c r="BF71" s="109"/>
    </row>
    <row r="72" spans="1:58" ht="9" customHeight="1">
      <c r="A72" s="56"/>
      <c r="B72" s="56"/>
      <c r="C72" s="56"/>
      <c r="D72" s="56"/>
      <c r="E72" s="83" t="s">
        <v>304</v>
      </c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4" t="s">
        <v>41</v>
      </c>
      <c r="R72" s="84"/>
      <c r="S72" s="79">
        <v>4</v>
      </c>
      <c r="T72" s="79"/>
      <c r="U72" s="80">
        <v>2</v>
      </c>
      <c r="V72" s="80"/>
      <c r="W72" s="49" t="s">
        <v>305</v>
      </c>
      <c r="X72" s="49"/>
      <c r="Y72" s="49"/>
      <c r="Z72" s="49"/>
      <c r="AA72" s="49"/>
      <c r="AB72" s="49"/>
      <c r="AC72" s="49"/>
      <c r="AD72" s="49"/>
      <c r="AE72" s="164" t="s">
        <v>306</v>
      </c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86" t="s">
        <v>307</v>
      </c>
      <c r="AT72" s="186"/>
      <c r="AU72" s="186"/>
      <c r="AV72" s="186"/>
      <c r="AW72" s="186"/>
      <c r="AX72" s="186"/>
      <c r="AY72" s="186"/>
      <c r="AZ72" s="186"/>
      <c r="BA72" s="186"/>
      <c r="BB72" s="186"/>
      <c r="BC72" s="143"/>
      <c r="BD72" s="143"/>
      <c r="BE72" s="143"/>
      <c r="BF72" s="143"/>
    </row>
    <row r="73" spans="1:58" ht="9" customHeight="1">
      <c r="A73" s="56" t="s">
        <v>107</v>
      </c>
      <c r="B73" s="56"/>
      <c r="C73" s="56"/>
      <c r="D73" s="56"/>
      <c r="E73" s="57" t="s">
        <v>308</v>
      </c>
      <c r="F73" s="57"/>
      <c r="G73" s="57"/>
      <c r="H73" s="57"/>
      <c r="I73" s="57"/>
      <c r="J73" s="57"/>
      <c r="K73" s="58" t="s">
        <v>77</v>
      </c>
      <c r="L73" s="58"/>
      <c r="M73" s="58" t="s">
        <v>148</v>
      </c>
      <c r="N73" s="58"/>
      <c r="O73" s="59" t="s">
        <v>204</v>
      </c>
      <c r="P73" s="59"/>
      <c r="Q73" s="60" t="s">
        <v>80</v>
      </c>
      <c r="R73" s="60"/>
      <c r="S73" s="61">
        <v>13</v>
      </c>
      <c r="T73" s="61"/>
      <c r="U73" s="62">
        <v>6</v>
      </c>
      <c r="V73" s="62"/>
      <c r="W73" s="63" t="s">
        <v>81</v>
      </c>
      <c r="X73" s="64" t="s">
        <v>107</v>
      </c>
      <c r="Y73" s="65" t="s">
        <v>149</v>
      </c>
      <c r="Z73" s="65"/>
      <c r="AA73" s="65"/>
      <c r="AB73" s="65"/>
      <c r="AC73" s="65"/>
      <c r="AD73" s="65"/>
      <c r="AE73" s="187" t="s">
        <v>309</v>
      </c>
      <c r="AF73" s="187"/>
      <c r="AG73" s="187"/>
      <c r="AH73" s="187"/>
      <c r="AI73" s="187"/>
      <c r="AJ73" s="187"/>
      <c r="AK73" s="187"/>
      <c r="AL73" s="187"/>
      <c r="AM73" s="187"/>
      <c r="AN73" s="187"/>
      <c r="AO73" s="187"/>
      <c r="AP73" s="187"/>
      <c r="AQ73" s="187"/>
      <c r="AR73" s="187"/>
      <c r="AS73" s="188" t="s">
        <v>310</v>
      </c>
      <c r="AT73" s="188"/>
      <c r="AU73" s="188"/>
      <c r="AV73" s="188"/>
      <c r="AW73" s="188"/>
      <c r="AX73" s="188"/>
      <c r="AY73" s="188"/>
      <c r="AZ73" s="188"/>
      <c r="BA73" s="188"/>
      <c r="BB73" s="188"/>
      <c r="BC73" s="188"/>
      <c r="BD73" s="188"/>
      <c r="BE73" s="188"/>
      <c r="BF73" s="188"/>
    </row>
    <row r="74" spans="1:58" ht="9" customHeight="1">
      <c r="A74" s="56"/>
      <c r="B74" s="56"/>
      <c r="C74" s="56"/>
      <c r="D74" s="56"/>
      <c r="E74" s="68" t="s">
        <v>311</v>
      </c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22" t="s">
        <v>87</v>
      </c>
      <c r="R74" s="22"/>
      <c r="S74" s="69">
        <v>3</v>
      </c>
      <c r="T74" s="69"/>
      <c r="U74" s="70">
        <v>1</v>
      </c>
      <c r="V74" s="70"/>
      <c r="W74" s="63"/>
      <c r="X74" s="64"/>
      <c r="Y74" s="65"/>
      <c r="Z74" s="65"/>
      <c r="AA74" s="65"/>
      <c r="AB74" s="65"/>
      <c r="AC74" s="65"/>
      <c r="AD74" s="65"/>
      <c r="AE74" s="189" t="s">
        <v>312</v>
      </c>
      <c r="AF74" s="189"/>
      <c r="AG74" s="189"/>
      <c r="AH74" s="189"/>
      <c r="AI74" s="189"/>
      <c r="AJ74" s="189"/>
      <c r="AK74" s="189"/>
      <c r="AL74" s="189"/>
      <c r="AM74" s="189"/>
      <c r="AN74" s="189"/>
      <c r="AO74" s="189"/>
      <c r="AP74" s="189"/>
      <c r="AQ74" s="189"/>
      <c r="AR74" s="189"/>
      <c r="AS74" s="138" t="s">
        <v>313</v>
      </c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</row>
    <row r="75" spans="1:58" ht="9" customHeight="1">
      <c r="A75" s="56"/>
      <c r="B75" s="56"/>
      <c r="C75" s="56"/>
      <c r="D75" s="56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22" t="s">
        <v>90</v>
      </c>
      <c r="R75" s="22"/>
      <c r="S75" s="73">
        <f>662/13</f>
        <v>50.92307692307692</v>
      </c>
      <c r="T75" s="73"/>
      <c r="U75" s="74">
        <f>261/6</f>
        <v>43.5</v>
      </c>
      <c r="V75" s="74"/>
      <c r="W75" s="105" t="s">
        <v>91</v>
      </c>
      <c r="X75" s="106" t="s">
        <v>135</v>
      </c>
      <c r="Y75" s="107" t="s">
        <v>136</v>
      </c>
      <c r="Z75" s="107"/>
      <c r="AA75" s="107"/>
      <c r="AB75" s="107"/>
      <c r="AC75" s="107"/>
      <c r="AD75" s="107"/>
      <c r="AE75" s="86" t="s">
        <v>314</v>
      </c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118" t="s">
        <v>315</v>
      </c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</row>
    <row r="76" spans="1:58" ht="9" customHeight="1">
      <c r="A76" s="56"/>
      <c r="B76" s="56"/>
      <c r="C76" s="56"/>
      <c r="D76" s="56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22" t="s">
        <v>96</v>
      </c>
      <c r="R76" s="22"/>
      <c r="S76" s="79">
        <v>1</v>
      </c>
      <c r="T76" s="79"/>
      <c r="U76" s="80">
        <v>1</v>
      </c>
      <c r="V76" s="80"/>
      <c r="W76" s="105"/>
      <c r="X76" s="106"/>
      <c r="Y76" s="107"/>
      <c r="Z76" s="107"/>
      <c r="AA76" s="107"/>
      <c r="AB76" s="107"/>
      <c r="AC76" s="107"/>
      <c r="AD76" s="107"/>
      <c r="AE76" s="176" t="s">
        <v>316</v>
      </c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22" t="s">
        <v>317</v>
      </c>
      <c r="AT76" s="122"/>
      <c r="AU76" s="122"/>
      <c r="AV76" s="122"/>
      <c r="AW76" s="122"/>
      <c r="AX76" s="122"/>
      <c r="AY76" s="122"/>
      <c r="AZ76" s="122"/>
      <c r="BA76" s="122"/>
      <c r="BB76" s="122"/>
      <c r="BC76" s="161" t="s">
        <v>318</v>
      </c>
      <c r="BD76" s="161"/>
      <c r="BE76" s="161"/>
      <c r="BF76" s="161"/>
    </row>
    <row r="77" spans="1:58" ht="9" customHeight="1">
      <c r="A77" s="56"/>
      <c r="B77" s="56"/>
      <c r="C77" s="56"/>
      <c r="D77" s="56"/>
      <c r="E77" s="110" t="s">
        <v>319</v>
      </c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84" t="s">
        <v>41</v>
      </c>
      <c r="R77" s="84"/>
      <c r="S77" s="79" t="s">
        <v>247</v>
      </c>
      <c r="T77" s="79"/>
      <c r="U77" s="80" t="s">
        <v>247</v>
      </c>
      <c r="V77" s="80"/>
      <c r="W77" s="111" t="s">
        <v>320</v>
      </c>
      <c r="X77" s="111"/>
      <c r="Y77" s="111"/>
      <c r="Z77" s="111"/>
      <c r="AA77" s="111"/>
      <c r="AB77" s="111"/>
      <c r="AC77" s="111"/>
      <c r="AD77" s="111"/>
      <c r="AE77" s="190" t="s">
        <v>321</v>
      </c>
      <c r="AF77" s="190"/>
      <c r="AG77" s="190"/>
      <c r="AH77" s="190"/>
      <c r="AI77" s="190"/>
      <c r="AJ77" s="190"/>
      <c r="AK77" s="190"/>
      <c r="AL77" s="190"/>
      <c r="AM77" s="190"/>
      <c r="AN77" s="190"/>
      <c r="AO77" s="190"/>
      <c r="AP77" s="190"/>
      <c r="AQ77" s="190"/>
      <c r="AR77" s="190"/>
      <c r="AS77" s="156" t="s">
        <v>322</v>
      </c>
      <c r="AT77" s="156"/>
      <c r="AU77" s="156"/>
      <c r="AV77" s="156"/>
      <c r="AW77" s="156"/>
      <c r="AX77" s="156"/>
      <c r="AY77" s="156"/>
      <c r="AZ77" s="156"/>
      <c r="BA77" s="156"/>
      <c r="BB77" s="156"/>
      <c r="BC77" s="149" t="s">
        <v>323</v>
      </c>
      <c r="BD77" s="149"/>
      <c r="BE77" s="149"/>
      <c r="BF77" s="149"/>
    </row>
    <row r="78" spans="1:58" ht="9" customHeight="1">
      <c r="A78" s="56" t="s">
        <v>324</v>
      </c>
      <c r="B78" s="56"/>
      <c r="C78" s="56"/>
      <c r="D78" s="56"/>
      <c r="E78" s="57" t="s">
        <v>325</v>
      </c>
      <c r="F78" s="57"/>
      <c r="G78" s="57"/>
      <c r="H78" s="57"/>
      <c r="I78" s="57"/>
      <c r="J78" s="57"/>
      <c r="K78" s="58" t="s">
        <v>147</v>
      </c>
      <c r="L78" s="58"/>
      <c r="M78" s="58" t="s">
        <v>148</v>
      </c>
      <c r="N78" s="58"/>
      <c r="O78" s="59" t="s">
        <v>293</v>
      </c>
      <c r="P78" s="59"/>
      <c r="Q78" s="60" t="s">
        <v>80</v>
      </c>
      <c r="R78" s="60"/>
      <c r="S78" s="61">
        <v>12</v>
      </c>
      <c r="T78" s="61"/>
      <c r="U78" s="62">
        <v>7</v>
      </c>
      <c r="V78" s="62"/>
      <c r="W78" s="63" t="s">
        <v>81</v>
      </c>
      <c r="X78" s="64" t="s">
        <v>135</v>
      </c>
      <c r="Y78" s="65" t="s">
        <v>326</v>
      </c>
      <c r="Z78" s="65"/>
      <c r="AA78" s="65"/>
      <c r="AB78" s="65"/>
      <c r="AC78" s="65"/>
      <c r="AD78" s="65"/>
      <c r="AE78" s="114" t="s">
        <v>327</v>
      </c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88" t="s">
        <v>328</v>
      </c>
      <c r="AT78" s="188"/>
      <c r="AU78" s="188"/>
      <c r="AV78" s="188"/>
      <c r="AW78" s="188"/>
      <c r="AX78" s="188"/>
      <c r="AY78" s="188"/>
      <c r="AZ78" s="188"/>
      <c r="BA78" s="188"/>
      <c r="BB78" s="188"/>
      <c r="BC78" s="188"/>
      <c r="BD78" s="188"/>
      <c r="BE78" s="188"/>
      <c r="BF78" s="188"/>
    </row>
    <row r="79" spans="1:58" ht="9" customHeight="1">
      <c r="A79" s="56"/>
      <c r="B79" s="56"/>
      <c r="C79" s="56"/>
      <c r="D79" s="56"/>
      <c r="E79" s="191" t="s">
        <v>329</v>
      </c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22" t="s">
        <v>87</v>
      </c>
      <c r="R79" s="22"/>
      <c r="S79" s="69">
        <v>8</v>
      </c>
      <c r="T79" s="69"/>
      <c r="U79" s="70">
        <v>5</v>
      </c>
      <c r="V79" s="70"/>
      <c r="W79" s="63"/>
      <c r="X79" s="64"/>
      <c r="Y79" s="65"/>
      <c r="Z79" s="65"/>
      <c r="AA79" s="65"/>
      <c r="AB79" s="65"/>
      <c r="AC79" s="65"/>
      <c r="AD79" s="65"/>
      <c r="AE79" s="192" t="s">
        <v>330</v>
      </c>
      <c r="AF79" s="192"/>
      <c r="AG79" s="192"/>
      <c r="AH79" s="192"/>
      <c r="AI79" s="192"/>
      <c r="AJ79" s="192"/>
      <c r="AK79" s="192"/>
      <c r="AL79" s="192"/>
      <c r="AM79" s="192"/>
      <c r="AN79" s="192"/>
      <c r="AO79" s="192"/>
      <c r="AP79" s="192"/>
      <c r="AQ79" s="192"/>
      <c r="AR79" s="192"/>
      <c r="AS79" s="138" t="s">
        <v>328</v>
      </c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</row>
    <row r="80" spans="1:58" ht="9" customHeight="1">
      <c r="A80" s="56"/>
      <c r="B80" s="56"/>
      <c r="C80" s="56"/>
      <c r="D80" s="56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22" t="s">
        <v>90</v>
      </c>
      <c r="R80" s="22"/>
      <c r="S80" s="73">
        <f>492/12</f>
        <v>41</v>
      </c>
      <c r="T80" s="73"/>
      <c r="U80" s="74">
        <f>308/7</f>
        <v>44</v>
      </c>
      <c r="V80" s="74"/>
      <c r="W80" s="105" t="s">
        <v>91</v>
      </c>
      <c r="X80" s="106" t="s">
        <v>92</v>
      </c>
      <c r="Y80" s="107" t="s">
        <v>114</v>
      </c>
      <c r="Z80" s="107"/>
      <c r="AA80" s="107"/>
      <c r="AB80" s="107"/>
      <c r="AC80" s="107"/>
      <c r="AD80" s="107"/>
      <c r="AE80" s="153" t="s">
        <v>331</v>
      </c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93" t="s">
        <v>332</v>
      </c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</row>
    <row r="81" spans="1:58" ht="9" customHeight="1">
      <c r="A81" s="56"/>
      <c r="B81" s="56"/>
      <c r="C81" s="56"/>
      <c r="D81" s="56"/>
      <c r="E81" s="191"/>
      <c r="F81" s="191"/>
      <c r="G81" s="191"/>
      <c r="H81" s="191"/>
      <c r="I81" s="191"/>
      <c r="J81" s="191"/>
      <c r="K81" s="191"/>
      <c r="L81" s="191"/>
      <c r="M81" s="191"/>
      <c r="N81" s="191"/>
      <c r="O81" s="191"/>
      <c r="P81" s="191"/>
      <c r="Q81" s="22" t="s">
        <v>96</v>
      </c>
      <c r="R81" s="22"/>
      <c r="S81" s="79">
        <v>3</v>
      </c>
      <c r="T81" s="79"/>
      <c r="U81" s="80">
        <v>3</v>
      </c>
      <c r="V81" s="80"/>
      <c r="W81" s="105"/>
      <c r="X81" s="106"/>
      <c r="Y81" s="107"/>
      <c r="Z81" s="107"/>
      <c r="AA81" s="107"/>
      <c r="AB81" s="107"/>
      <c r="AC81" s="107"/>
      <c r="AD81" s="107"/>
      <c r="AE81" s="174" t="s">
        <v>333</v>
      </c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93" t="s">
        <v>334</v>
      </c>
      <c r="AT81" s="193"/>
      <c r="AU81" s="193"/>
      <c r="AV81" s="193"/>
      <c r="AW81" s="193"/>
      <c r="AX81" s="193"/>
      <c r="AY81" s="193"/>
      <c r="AZ81" s="193"/>
      <c r="BA81" s="193"/>
      <c r="BB81" s="193"/>
      <c r="BC81" s="194"/>
      <c r="BD81" s="194"/>
      <c r="BE81" s="194"/>
      <c r="BF81" s="194"/>
    </row>
    <row r="82" spans="1:58" ht="9" customHeight="1">
      <c r="A82" s="56"/>
      <c r="B82" s="56"/>
      <c r="C82" s="56"/>
      <c r="D82" s="56"/>
      <c r="E82" s="162" t="s">
        <v>335</v>
      </c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84" t="s">
        <v>41</v>
      </c>
      <c r="R82" s="84"/>
      <c r="S82" s="79">
        <v>1</v>
      </c>
      <c r="T82" s="79"/>
      <c r="U82" s="80">
        <v>1</v>
      </c>
      <c r="V82" s="80"/>
      <c r="W82" s="111" t="s">
        <v>336</v>
      </c>
      <c r="X82" s="111"/>
      <c r="Y82" s="111"/>
      <c r="Z82" s="111"/>
      <c r="AA82" s="111"/>
      <c r="AB82" s="111"/>
      <c r="AC82" s="111"/>
      <c r="AD82" s="111"/>
      <c r="AE82" s="190" t="s">
        <v>337</v>
      </c>
      <c r="AF82" s="190"/>
      <c r="AG82" s="190"/>
      <c r="AH82" s="190"/>
      <c r="AI82" s="190"/>
      <c r="AJ82" s="190"/>
      <c r="AK82" s="190"/>
      <c r="AL82" s="190"/>
      <c r="AM82" s="190"/>
      <c r="AN82" s="190"/>
      <c r="AO82" s="190"/>
      <c r="AP82" s="190"/>
      <c r="AQ82" s="190"/>
      <c r="AR82" s="190"/>
      <c r="AS82" s="195" t="s">
        <v>338</v>
      </c>
      <c r="AT82" s="195"/>
      <c r="AU82" s="195"/>
      <c r="AV82" s="195"/>
      <c r="AW82" s="195"/>
      <c r="AX82" s="195"/>
      <c r="AY82" s="195"/>
      <c r="AZ82" s="195"/>
      <c r="BA82" s="195"/>
      <c r="BB82" s="195"/>
      <c r="BC82" s="196"/>
      <c r="BD82" s="196"/>
      <c r="BE82" s="196"/>
      <c r="BF82" s="196"/>
    </row>
    <row r="83" spans="1:58" ht="9" customHeight="1">
      <c r="A83" s="56" t="s">
        <v>339</v>
      </c>
      <c r="B83" s="56"/>
      <c r="C83" s="56"/>
      <c r="D83" s="56"/>
      <c r="E83" s="57" t="s">
        <v>340</v>
      </c>
      <c r="F83" s="57"/>
      <c r="G83" s="57"/>
      <c r="H83" s="57"/>
      <c r="I83" s="57"/>
      <c r="J83" s="57"/>
      <c r="K83" s="58" t="s">
        <v>167</v>
      </c>
      <c r="L83" s="58"/>
      <c r="M83" s="58" t="s">
        <v>78</v>
      </c>
      <c r="N83" s="58"/>
      <c r="O83" s="59" t="s">
        <v>79</v>
      </c>
      <c r="P83" s="59"/>
      <c r="Q83" s="60" t="s">
        <v>80</v>
      </c>
      <c r="R83" s="60"/>
      <c r="S83" s="61">
        <v>13</v>
      </c>
      <c r="T83" s="61"/>
      <c r="U83" s="62">
        <v>8</v>
      </c>
      <c r="V83" s="62"/>
      <c r="W83" s="63" t="s">
        <v>81</v>
      </c>
      <c r="X83" s="64" t="s">
        <v>135</v>
      </c>
      <c r="Y83" s="65" t="s">
        <v>326</v>
      </c>
      <c r="Z83" s="65"/>
      <c r="AA83" s="65"/>
      <c r="AB83" s="65"/>
      <c r="AC83" s="65"/>
      <c r="AD83" s="65"/>
      <c r="AE83" s="197" t="s">
        <v>341</v>
      </c>
      <c r="AF83" s="197"/>
      <c r="AG83" s="197"/>
      <c r="AH83" s="197"/>
      <c r="AI83" s="197"/>
      <c r="AJ83" s="197"/>
      <c r="AK83" s="197"/>
      <c r="AL83" s="197"/>
      <c r="AM83" s="197"/>
      <c r="AN83" s="197"/>
      <c r="AO83" s="197"/>
      <c r="AP83" s="197"/>
      <c r="AQ83" s="197"/>
      <c r="AR83" s="197"/>
      <c r="AS83" s="198" t="s">
        <v>342</v>
      </c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</row>
    <row r="84" spans="1:58" ht="9" customHeight="1">
      <c r="A84" s="56"/>
      <c r="B84" s="56"/>
      <c r="C84" s="56"/>
      <c r="D84" s="56"/>
      <c r="E84" s="116" t="s">
        <v>343</v>
      </c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22" t="s">
        <v>87</v>
      </c>
      <c r="R84" s="22"/>
      <c r="S84" s="69">
        <v>3</v>
      </c>
      <c r="T84" s="69"/>
      <c r="U84" s="70">
        <v>1</v>
      </c>
      <c r="V84" s="70"/>
      <c r="W84" s="63"/>
      <c r="X84" s="64"/>
      <c r="Y84" s="65"/>
      <c r="Z84" s="65"/>
      <c r="AA84" s="65"/>
      <c r="AB84" s="65"/>
      <c r="AC84" s="65"/>
      <c r="AD84" s="65"/>
      <c r="AE84" s="199" t="s">
        <v>344</v>
      </c>
      <c r="AF84" s="199"/>
      <c r="AG84" s="19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200" t="s">
        <v>345</v>
      </c>
      <c r="AT84" s="200"/>
      <c r="AU84" s="200"/>
      <c r="AV84" s="200"/>
      <c r="AW84" s="200"/>
      <c r="AX84" s="200"/>
      <c r="AY84" s="200"/>
      <c r="AZ84" s="200"/>
      <c r="BA84" s="200"/>
      <c r="BB84" s="200"/>
      <c r="BC84" s="200"/>
      <c r="BD84" s="200"/>
      <c r="BE84" s="200"/>
      <c r="BF84" s="200"/>
    </row>
    <row r="85" spans="1:58" ht="9" customHeight="1">
      <c r="A85" s="56"/>
      <c r="B85" s="56"/>
      <c r="C85" s="56"/>
      <c r="D85" s="5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22" t="s">
        <v>90</v>
      </c>
      <c r="R85" s="22"/>
      <c r="S85" s="73">
        <f>383/13</f>
        <v>29.46153846153846</v>
      </c>
      <c r="T85" s="73"/>
      <c r="U85" s="74">
        <f>147/8</f>
        <v>18.375</v>
      </c>
      <c r="V85" s="74"/>
      <c r="W85" s="105" t="s">
        <v>91</v>
      </c>
      <c r="X85" s="106" t="s">
        <v>92</v>
      </c>
      <c r="Y85" s="107" t="s">
        <v>114</v>
      </c>
      <c r="Z85" s="107"/>
      <c r="AA85" s="107"/>
      <c r="AB85" s="107"/>
      <c r="AC85" s="107"/>
      <c r="AD85" s="107"/>
      <c r="AE85" s="139" t="s">
        <v>346</v>
      </c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8" t="s">
        <v>347</v>
      </c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</row>
    <row r="86" spans="1:58" ht="9" customHeight="1">
      <c r="A86" s="56"/>
      <c r="B86" s="56"/>
      <c r="C86" s="56"/>
      <c r="D86" s="5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22" t="s">
        <v>96</v>
      </c>
      <c r="R86" s="22"/>
      <c r="S86" s="79">
        <v>2</v>
      </c>
      <c r="T86" s="79"/>
      <c r="U86" s="80">
        <v>1</v>
      </c>
      <c r="V86" s="80"/>
      <c r="W86" s="105"/>
      <c r="X86" s="106"/>
      <c r="Y86" s="107"/>
      <c r="Z86" s="107"/>
      <c r="AA86" s="107"/>
      <c r="AB86" s="107"/>
      <c r="AC86" s="107"/>
      <c r="AD86" s="107"/>
      <c r="AE86" s="139" t="s">
        <v>348</v>
      </c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93" t="s">
        <v>349</v>
      </c>
      <c r="AT86" s="193"/>
      <c r="AU86" s="193"/>
      <c r="AV86" s="193"/>
      <c r="AW86" s="193"/>
      <c r="AX86" s="193"/>
      <c r="AY86" s="193"/>
      <c r="AZ86" s="193"/>
      <c r="BA86" s="193"/>
      <c r="BB86" s="193"/>
      <c r="BC86" s="201" t="s">
        <v>350</v>
      </c>
      <c r="BD86" s="201"/>
      <c r="BE86" s="201"/>
      <c r="BF86" s="201"/>
    </row>
    <row r="87" spans="1:58" ht="9" customHeight="1">
      <c r="A87" s="56"/>
      <c r="B87" s="56"/>
      <c r="C87" s="56"/>
      <c r="D87" s="56"/>
      <c r="E87" s="110" t="s">
        <v>351</v>
      </c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84" t="s">
        <v>41</v>
      </c>
      <c r="R87" s="84"/>
      <c r="S87" s="79">
        <v>2</v>
      </c>
      <c r="T87" s="79"/>
      <c r="U87" s="80">
        <v>1</v>
      </c>
      <c r="V87" s="80"/>
      <c r="W87" s="85" t="s">
        <v>352</v>
      </c>
      <c r="X87" s="85"/>
      <c r="Y87" s="85"/>
      <c r="Z87" s="85"/>
      <c r="AA87" s="85"/>
      <c r="AB87" s="85"/>
      <c r="AC87" s="85"/>
      <c r="AD87" s="85"/>
      <c r="AE87" s="141" t="s">
        <v>353</v>
      </c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56" t="s">
        <v>354</v>
      </c>
      <c r="AT87" s="156"/>
      <c r="AU87" s="156"/>
      <c r="AV87" s="156"/>
      <c r="AW87" s="156"/>
      <c r="AX87" s="156"/>
      <c r="AY87" s="156"/>
      <c r="AZ87" s="156"/>
      <c r="BA87" s="156"/>
      <c r="BB87" s="156"/>
      <c r="BC87" s="202" t="s">
        <v>355</v>
      </c>
      <c r="BD87" s="202"/>
      <c r="BE87" s="202"/>
      <c r="BF87" s="202"/>
    </row>
    <row r="88" spans="1:58" ht="9" customHeight="1">
      <c r="A88" s="56" t="s">
        <v>356</v>
      </c>
      <c r="B88" s="56"/>
      <c r="C88" s="56"/>
      <c r="D88" s="56"/>
      <c r="E88" s="57" t="s">
        <v>357</v>
      </c>
      <c r="F88" s="57"/>
      <c r="G88" s="57"/>
      <c r="H88" s="57"/>
      <c r="I88" s="57"/>
      <c r="J88" s="57"/>
      <c r="K88" s="58" t="s">
        <v>167</v>
      </c>
      <c r="L88" s="58"/>
      <c r="M88" s="58" t="s">
        <v>272</v>
      </c>
      <c r="N88" s="58"/>
      <c r="O88" s="59" t="s">
        <v>293</v>
      </c>
      <c r="P88" s="59"/>
      <c r="Q88" s="60" t="s">
        <v>80</v>
      </c>
      <c r="R88" s="60"/>
      <c r="S88" s="61">
        <v>9</v>
      </c>
      <c r="T88" s="61"/>
      <c r="U88" s="62">
        <v>7</v>
      </c>
      <c r="V88" s="62"/>
      <c r="W88" s="63" t="s">
        <v>81</v>
      </c>
      <c r="X88" s="64" t="s">
        <v>135</v>
      </c>
      <c r="Y88" s="65" t="s">
        <v>149</v>
      </c>
      <c r="Z88" s="65"/>
      <c r="AA88" s="65"/>
      <c r="AB88" s="65"/>
      <c r="AC88" s="65"/>
      <c r="AD88" s="65"/>
      <c r="AE88" s="203" t="s">
        <v>358</v>
      </c>
      <c r="AF88" s="203"/>
      <c r="AG88" s="203"/>
      <c r="AH88" s="203"/>
      <c r="AI88" s="203"/>
      <c r="AJ88" s="203"/>
      <c r="AK88" s="203"/>
      <c r="AL88" s="203"/>
      <c r="AM88" s="203"/>
      <c r="AN88" s="203"/>
      <c r="AO88" s="203"/>
      <c r="AP88" s="203"/>
      <c r="AQ88" s="203"/>
      <c r="AR88" s="203"/>
      <c r="AS88" s="198" t="s">
        <v>359</v>
      </c>
      <c r="AT88" s="198"/>
      <c r="AU88" s="198"/>
      <c r="AV88" s="198"/>
      <c r="AW88" s="198"/>
      <c r="AX88" s="198"/>
      <c r="AY88" s="198"/>
      <c r="AZ88" s="198"/>
      <c r="BA88" s="198"/>
      <c r="BB88" s="198"/>
      <c r="BC88" s="198"/>
      <c r="BD88" s="198"/>
      <c r="BE88" s="198"/>
      <c r="BF88" s="198"/>
    </row>
    <row r="89" spans="1:58" ht="9" customHeight="1">
      <c r="A89" s="56"/>
      <c r="B89" s="56"/>
      <c r="C89" s="56"/>
      <c r="D89" s="56"/>
      <c r="E89" s="191" t="s">
        <v>360</v>
      </c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22" t="s">
        <v>87</v>
      </c>
      <c r="R89" s="22"/>
      <c r="S89" s="69">
        <v>1</v>
      </c>
      <c r="T89" s="69"/>
      <c r="U89" s="70">
        <v>0</v>
      </c>
      <c r="V89" s="70"/>
      <c r="W89" s="63"/>
      <c r="X89" s="64"/>
      <c r="Y89" s="65"/>
      <c r="Z89" s="65"/>
      <c r="AA89" s="65"/>
      <c r="AB89" s="65"/>
      <c r="AC89" s="65"/>
      <c r="AD89" s="65"/>
      <c r="AE89" s="176" t="s">
        <v>361</v>
      </c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204" t="s">
        <v>362</v>
      </c>
      <c r="AT89" s="204"/>
      <c r="AU89" s="204"/>
      <c r="AV89" s="204"/>
      <c r="AW89" s="204"/>
      <c r="AX89" s="204"/>
      <c r="AY89" s="204"/>
      <c r="AZ89" s="204"/>
      <c r="BA89" s="204"/>
      <c r="BB89" s="204"/>
      <c r="BC89" s="204"/>
      <c r="BD89" s="204"/>
      <c r="BE89" s="204"/>
      <c r="BF89" s="204"/>
    </row>
    <row r="90" spans="1:58" ht="9" customHeight="1">
      <c r="A90" s="56"/>
      <c r="B90" s="56"/>
      <c r="C90" s="56"/>
      <c r="D90" s="56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22" t="s">
        <v>90</v>
      </c>
      <c r="R90" s="22"/>
      <c r="S90" s="73">
        <f>207/9</f>
        <v>23</v>
      </c>
      <c r="T90" s="73"/>
      <c r="U90" s="74">
        <f>149/7</f>
        <v>21.285714285714285</v>
      </c>
      <c r="V90" s="74"/>
      <c r="W90" s="105" t="s">
        <v>91</v>
      </c>
      <c r="X90" s="106" t="s">
        <v>92</v>
      </c>
      <c r="Y90" s="107" t="s">
        <v>114</v>
      </c>
      <c r="Z90" s="107"/>
      <c r="AA90" s="107"/>
      <c r="AB90" s="107"/>
      <c r="AC90" s="107"/>
      <c r="AD90" s="107"/>
      <c r="AE90" s="205" t="s">
        <v>363</v>
      </c>
      <c r="AF90" s="205"/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138" t="s">
        <v>364</v>
      </c>
      <c r="AT90" s="138"/>
      <c r="AU90" s="138"/>
      <c r="AV90" s="138"/>
      <c r="AW90" s="138"/>
      <c r="AX90" s="138"/>
      <c r="AY90" s="138"/>
      <c r="AZ90" s="138"/>
      <c r="BA90" s="138"/>
      <c r="BB90" s="138"/>
      <c r="BC90" s="138"/>
      <c r="BD90" s="138"/>
      <c r="BE90" s="138"/>
      <c r="BF90" s="138"/>
    </row>
    <row r="91" spans="1:58" ht="9" customHeight="1">
      <c r="A91" s="56"/>
      <c r="B91" s="56"/>
      <c r="C91" s="56"/>
      <c r="D91" s="56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22" t="s">
        <v>96</v>
      </c>
      <c r="R91" s="22"/>
      <c r="S91" s="79">
        <v>2</v>
      </c>
      <c r="T91" s="79"/>
      <c r="U91" s="80">
        <v>2</v>
      </c>
      <c r="V91" s="80"/>
      <c r="W91" s="105"/>
      <c r="X91" s="106"/>
      <c r="Y91" s="107"/>
      <c r="Z91" s="107"/>
      <c r="AA91" s="107"/>
      <c r="AB91" s="107"/>
      <c r="AC91" s="107"/>
      <c r="AD91" s="107"/>
      <c r="AE91" s="153" t="s">
        <v>365</v>
      </c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206" t="s">
        <v>366</v>
      </c>
      <c r="AT91" s="206"/>
      <c r="AU91" s="206"/>
      <c r="AV91" s="206"/>
      <c r="AW91" s="206"/>
      <c r="AX91" s="206"/>
      <c r="AY91" s="206"/>
      <c r="AZ91" s="206"/>
      <c r="BA91" s="206"/>
      <c r="BB91" s="206"/>
      <c r="BC91" s="109"/>
      <c r="BD91" s="109"/>
      <c r="BE91" s="109"/>
      <c r="BF91" s="109"/>
    </row>
    <row r="92" spans="1:58" ht="9" customHeight="1">
      <c r="A92" s="56"/>
      <c r="B92" s="56"/>
      <c r="C92" s="56"/>
      <c r="D92" s="56"/>
      <c r="E92" s="110" t="s">
        <v>367</v>
      </c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84" t="s">
        <v>41</v>
      </c>
      <c r="R92" s="84"/>
      <c r="S92" s="79" t="s">
        <v>247</v>
      </c>
      <c r="T92" s="79"/>
      <c r="U92" s="80" t="s">
        <v>247</v>
      </c>
      <c r="V92" s="80"/>
      <c r="W92" s="85" t="s">
        <v>368</v>
      </c>
      <c r="X92" s="85"/>
      <c r="Y92" s="85"/>
      <c r="Z92" s="85"/>
      <c r="AA92" s="85"/>
      <c r="AB92" s="85"/>
      <c r="AC92" s="85"/>
      <c r="AD92" s="85"/>
      <c r="AE92" s="207" t="s">
        <v>369</v>
      </c>
      <c r="AF92" s="207"/>
      <c r="AG92" s="207"/>
      <c r="AH92" s="207"/>
      <c r="AI92" s="207"/>
      <c r="AJ92" s="207"/>
      <c r="AK92" s="207"/>
      <c r="AL92" s="207"/>
      <c r="AM92" s="207"/>
      <c r="AN92" s="207"/>
      <c r="AO92" s="207"/>
      <c r="AP92" s="207"/>
      <c r="AQ92" s="207"/>
      <c r="AR92" s="207"/>
      <c r="AS92" s="195" t="s">
        <v>370</v>
      </c>
      <c r="AT92" s="195"/>
      <c r="AU92" s="195"/>
      <c r="AV92" s="195"/>
      <c r="AW92" s="195"/>
      <c r="AX92" s="195"/>
      <c r="AY92" s="195"/>
      <c r="AZ92" s="195"/>
      <c r="BA92" s="195"/>
      <c r="BB92" s="195"/>
      <c r="BC92" s="208" t="s">
        <v>371</v>
      </c>
      <c r="BD92" s="208"/>
      <c r="BE92" s="208"/>
      <c r="BF92" s="208"/>
    </row>
    <row r="93" spans="1:58" ht="9" customHeight="1">
      <c r="A93" s="56" t="s">
        <v>372</v>
      </c>
      <c r="B93" s="56"/>
      <c r="C93" s="56"/>
      <c r="D93" s="56"/>
      <c r="E93" s="57" t="s">
        <v>373</v>
      </c>
      <c r="F93" s="57"/>
      <c r="G93" s="57"/>
      <c r="H93" s="57"/>
      <c r="I93" s="57"/>
      <c r="J93" s="57"/>
      <c r="K93" s="58" t="s">
        <v>167</v>
      </c>
      <c r="L93" s="58"/>
      <c r="M93" s="58" t="s">
        <v>128</v>
      </c>
      <c r="N93" s="58"/>
      <c r="O93" s="59" t="s">
        <v>293</v>
      </c>
      <c r="P93" s="59"/>
      <c r="Q93" s="60" t="s">
        <v>80</v>
      </c>
      <c r="R93" s="60"/>
      <c r="S93" s="61">
        <v>13</v>
      </c>
      <c r="T93" s="61"/>
      <c r="U93" s="62">
        <v>4</v>
      </c>
      <c r="V93" s="62"/>
      <c r="W93" s="63" t="s">
        <v>81</v>
      </c>
      <c r="X93" s="64" t="s">
        <v>201</v>
      </c>
      <c r="Y93" s="65" t="s">
        <v>149</v>
      </c>
      <c r="Z93" s="65"/>
      <c r="AA93" s="65"/>
      <c r="AB93" s="65"/>
      <c r="AC93" s="65"/>
      <c r="AD93" s="65"/>
      <c r="AE93" s="114" t="s">
        <v>374</v>
      </c>
      <c r="AF93" s="114"/>
      <c r="AG93" s="114"/>
      <c r="AH93" s="114"/>
      <c r="AI93" s="114"/>
      <c r="AJ93" s="114"/>
      <c r="AK93" s="114"/>
      <c r="AL93" s="114"/>
      <c r="AM93" s="114"/>
      <c r="AN93" s="114"/>
      <c r="AO93" s="114"/>
      <c r="AP93" s="114"/>
      <c r="AQ93" s="114"/>
      <c r="AR93" s="114"/>
      <c r="AS93" s="209" t="s">
        <v>375</v>
      </c>
      <c r="AT93" s="209"/>
      <c r="AU93" s="209"/>
      <c r="AV93" s="209"/>
      <c r="AW93" s="209"/>
      <c r="AX93" s="209"/>
      <c r="AY93" s="209"/>
      <c r="AZ93" s="209"/>
      <c r="BA93" s="209"/>
      <c r="BB93" s="209"/>
      <c r="BC93" s="209"/>
      <c r="BD93" s="209"/>
      <c r="BE93" s="209"/>
      <c r="BF93" s="209"/>
    </row>
    <row r="94" spans="1:58" ht="9" customHeight="1">
      <c r="A94" s="56"/>
      <c r="B94" s="56"/>
      <c r="C94" s="56"/>
      <c r="D94" s="56"/>
      <c r="E94" s="116" t="s">
        <v>376</v>
      </c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22" t="s">
        <v>87</v>
      </c>
      <c r="R94" s="22"/>
      <c r="S94" s="69">
        <v>6</v>
      </c>
      <c r="T94" s="69"/>
      <c r="U94" s="70">
        <v>1</v>
      </c>
      <c r="V94" s="70"/>
      <c r="W94" s="63"/>
      <c r="X94" s="64"/>
      <c r="Y94" s="65"/>
      <c r="Z94" s="65"/>
      <c r="AA94" s="65"/>
      <c r="AB94" s="65"/>
      <c r="AC94" s="65"/>
      <c r="AD94" s="65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204" t="s">
        <v>377</v>
      </c>
      <c r="AT94" s="204"/>
      <c r="AU94" s="204"/>
      <c r="AV94" s="204"/>
      <c r="AW94" s="204"/>
      <c r="AX94" s="204"/>
      <c r="AY94" s="204"/>
      <c r="AZ94" s="204"/>
      <c r="BA94" s="204"/>
      <c r="BB94" s="204"/>
      <c r="BC94" s="204"/>
      <c r="BD94" s="204"/>
      <c r="BE94" s="204"/>
      <c r="BF94" s="204"/>
    </row>
    <row r="95" spans="1:58" ht="9" customHeight="1">
      <c r="A95" s="56"/>
      <c r="B95" s="56"/>
      <c r="C95" s="56"/>
      <c r="D95" s="5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22" t="s">
        <v>90</v>
      </c>
      <c r="R95" s="22"/>
      <c r="S95" s="73">
        <f>534/13</f>
        <v>41.07692307692308</v>
      </c>
      <c r="T95" s="73"/>
      <c r="U95" s="74">
        <f>123/4</f>
        <v>30.75</v>
      </c>
      <c r="V95" s="74"/>
      <c r="W95" s="105" t="s">
        <v>91</v>
      </c>
      <c r="X95" s="106" t="s">
        <v>135</v>
      </c>
      <c r="Y95" s="107" t="s">
        <v>136</v>
      </c>
      <c r="Z95" s="107"/>
      <c r="AA95" s="107"/>
      <c r="AB95" s="107"/>
      <c r="AC95" s="107"/>
      <c r="AD95" s="107"/>
      <c r="AE95" s="153"/>
      <c r="AF95" s="153"/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38" t="s">
        <v>378</v>
      </c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</row>
    <row r="96" spans="1:58" ht="9" customHeight="1">
      <c r="A96" s="56"/>
      <c r="B96" s="56"/>
      <c r="C96" s="56"/>
      <c r="D96" s="5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22" t="s">
        <v>96</v>
      </c>
      <c r="R96" s="22"/>
      <c r="S96" s="79">
        <v>4</v>
      </c>
      <c r="T96" s="79"/>
      <c r="U96" s="80">
        <v>2</v>
      </c>
      <c r="V96" s="80"/>
      <c r="W96" s="105"/>
      <c r="X96" s="106"/>
      <c r="Y96" s="107"/>
      <c r="Z96" s="107"/>
      <c r="AA96" s="107"/>
      <c r="AB96" s="107"/>
      <c r="AC96" s="107"/>
      <c r="AD96" s="107"/>
      <c r="AE96" s="139" t="s">
        <v>379</v>
      </c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2" t="s">
        <v>380</v>
      </c>
      <c r="AT96" s="132"/>
      <c r="AU96" s="132"/>
      <c r="AV96" s="132"/>
      <c r="AW96" s="132"/>
      <c r="AX96" s="132"/>
      <c r="AY96" s="132"/>
      <c r="AZ96" s="132"/>
      <c r="BA96" s="132"/>
      <c r="BB96" s="132"/>
      <c r="BC96" s="194" t="s">
        <v>381</v>
      </c>
      <c r="BD96" s="194"/>
      <c r="BE96" s="194"/>
      <c r="BF96" s="194"/>
    </row>
    <row r="97" spans="1:58" ht="9" customHeight="1">
      <c r="A97" s="56"/>
      <c r="B97" s="56"/>
      <c r="C97" s="56"/>
      <c r="D97" s="56"/>
      <c r="E97" s="83" t="s">
        <v>382</v>
      </c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4" t="s">
        <v>41</v>
      </c>
      <c r="R97" s="84"/>
      <c r="S97" s="79">
        <v>2</v>
      </c>
      <c r="T97" s="79"/>
      <c r="U97" s="80">
        <v>1</v>
      </c>
      <c r="V97" s="80"/>
      <c r="W97" s="111" t="s">
        <v>383</v>
      </c>
      <c r="X97" s="111"/>
      <c r="Y97" s="111"/>
      <c r="Z97" s="111"/>
      <c r="AA97" s="111"/>
      <c r="AB97" s="111"/>
      <c r="AC97" s="111"/>
      <c r="AD97" s="111"/>
      <c r="AE97" s="141" t="s">
        <v>384</v>
      </c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65" t="s">
        <v>385</v>
      </c>
      <c r="AT97" s="165"/>
      <c r="AU97" s="165"/>
      <c r="AV97" s="165"/>
      <c r="AW97" s="165"/>
      <c r="AX97" s="165"/>
      <c r="AY97" s="165"/>
      <c r="AZ97" s="165"/>
      <c r="BA97" s="165"/>
      <c r="BB97" s="165"/>
      <c r="BC97" s="210" t="s">
        <v>386</v>
      </c>
      <c r="BD97" s="210"/>
      <c r="BE97" s="210"/>
      <c r="BF97" s="210"/>
    </row>
    <row r="98" spans="1:58" ht="9" customHeight="1">
      <c r="A98" s="56" t="s">
        <v>387</v>
      </c>
      <c r="B98" s="56"/>
      <c r="C98" s="56"/>
      <c r="D98" s="56"/>
      <c r="E98" s="57" t="s">
        <v>388</v>
      </c>
      <c r="F98" s="57"/>
      <c r="G98" s="57"/>
      <c r="H98" s="57"/>
      <c r="I98" s="57"/>
      <c r="J98" s="57"/>
      <c r="K98" s="58" t="s">
        <v>238</v>
      </c>
      <c r="L98" s="58"/>
      <c r="M98" s="58" t="s">
        <v>203</v>
      </c>
      <c r="N98" s="58"/>
      <c r="O98" s="59" t="s">
        <v>293</v>
      </c>
      <c r="P98" s="59"/>
      <c r="Q98" s="60" t="s">
        <v>80</v>
      </c>
      <c r="R98" s="60"/>
      <c r="S98" s="61">
        <v>11</v>
      </c>
      <c r="T98" s="61"/>
      <c r="U98" s="62">
        <v>5</v>
      </c>
      <c r="V98" s="62"/>
      <c r="W98" s="63" t="s">
        <v>81</v>
      </c>
      <c r="X98" s="64" t="s">
        <v>107</v>
      </c>
      <c r="Y98" s="65" t="s">
        <v>149</v>
      </c>
      <c r="Z98" s="65"/>
      <c r="AA98" s="65"/>
      <c r="AB98" s="65"/>
      <c r="AC98" s="65"/>
      <c r="AD98" s="65"/>
      <c r="AE98" s="187" t="s">
        <v>389</v>
      </c>
      <c r="AF98" s="187"/>
      <c r="AG98" s="187"/>
      <c r="AH98" s="187"/>
      <c r="AI98" s="187"/>
      <c r="AJ98" s="187"/>
      <c r="AK98" s="187"/>
      <c r="AL98" s="187"/>
      <c r="AM98" s="187"/>
      <c r="AN98" s="187"/>
      <c r="AO98" s="187"/>
      <c r="AP98" s="187"/>
      <c r="AQ98" s="187"/>
      <c r="AR98" s="187"/>
      <c r="AS98" s="93" t="s">
        <v>390</v>
      </c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</row>
    <row r="99" spans="1:58" ht="9" customHeight="1">
      <c r="A99" s="56"/>
      <c r="B99" s="56"/>
      <c r="C99" s="56"/>
      <c r="D99" s="56"/>
      <c r="E99" s="116" t="s">
        <v>391</v>
      </c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22" t="s">
        <v>87</v>
      </c>
      <c r="R99" s="22"/>
      <c r="S99" s="69">
        <v>2</v>
      </c>
      <c r="T99" s="69"/>
      <c r="U99" s="70">
        <v>0</v>
      </c>
      <c r="V99" s="70"/>
      <c r="W99" s="63"/>
      <c r="X99" s="64"/>
      <c r="Y99" s="65"/>
      <c r="Z99" s="65"/>
      <c r="AA99" s="65"/>
      <c r="AB99" s="65"/>
      <c r="AC99" s="65"/>
      <c r="AD99" s="65"/>
      <c r="AE99" s="199" t="s">
        <v>248</v>
      </c>
      <c r="AF99" s="199"/>
      <c r="AG99" s="199"/>
      <c r="AH99" s="199"/>
      <c r="AI99" s="199"/>
      <c r="AJ99" s="199"/>
      <c r="AK99" s="199"/>
      <c r="AL99" s="199"/>
      <c r="AM99" s="199"/>
      <c r="AN99" s="199"/>
      <c r="AO99" s="199"/>
      <c r="AP99" s="199"/>
      <c r="AQ99" s="199"/>
      <c r="AR99" s="199"/>
      <c r="AS99" s="211" t="s">
        <v>392</v>
      </c>
      <c r="AT99" s="211"/>
      <c r="AU99" s="211"/>
      <c r="AV99" s="211"/>
      <c r="AW99" s="211"/>
      <c r="AX99" s="211"/>
      <c r="AY99" s="211"/>
      <c r="AZ99" s="211"/>
      <c r="BA99" s="211"/>
      <c r="BB99" s="211"/>
      <c r="BC99" s="211"/>
      <c r="BD99" s="211"/>
      <c r="BE99" s="211"/>
      <c r="BF99" s="211"/>
    </row>
    <row r="100" spans="1:58" ht="9" customHeight="1">
      <c r="A100" s="56"/>
      <c r="B100" s="56"/>
      <c r="C100" s="56"/>
      <c r="D100" s="5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22" t="s">
        <v>90</v>
      </c>
      <c r="R100" s="22"/>
      <c r="S100" s="73">
        <f>347/11</f>
        <v>31.545454545454547</v>
      </c>
      <c r="T100" s="73"/>
      <c r="U100" s="74">
        <f>170/5</f>
        <v>34</v>
      </c>
      <c r="V100" s="74"/>
      <c r="W100" s="105" t="s">
        <v>91</v>
      </c>
      <c r="X100" s="106" t="s">
        <v>92</v>
      </c>
      <c r="Y100" s="107" t="s">
        <v>136</v>
      </c>
      <c r="Z100" s="107"/>
      <c r="AA100" s="107"/>
      <c r="AB100" s="107"/>
      <c r="AC100" s="107"/>
      <c r="AD100" s="107"/>
      <c r="AE100" s="153" t="s">
        <v>393</v>
      </c>
      <c r="AF100" s="153"/>
      <c r="AG100" s="153"/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212" t="s">
        <v>394</v>
      </c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</row>
    <row r="101" spans="1:58" ht="9" customHeight="1">
      <c r="A101" s="56"/>
      <c r="B101" s="56"/>
      <c r="C101" s="56"/>
      <c r="D101" s="5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22" t="s">
        <v>96</v>
      </c>
      <c r="R101" s="22"/>
      <c r="S101" s="79">
        <v>1</v>
      </c>
      <c r="T101" s="79"/>
      <c r="U101" s="80" t="s">
        <v>247</v>
      </c>
      <c r="V101" s="80"/>
      <c r="W101" s="105"/>
      <c r="X101" s="106"/>
      <c r="Y101" s="107"/>
      <c r="Z101" s="107"/>
      <c r="AA101" s="107"/>
      <c r="AB101" s="107"/>
      <c r="AC101" s="107"/>
      <c r="AD101" s="107"/>
      <c r="AE101" s="139" t="s">
        <v>395</v>
      </c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2" t="s">
        <v>396</v>
      </c>
      <c r="AT101" s="132"/>
      <c r="AU101" s="132"/>
      <c r="AV101" s="132"/>
      <c r="AW101" s="132"/>
      <c r="AX101" s="132"/>
      <c r="AY101" s="132"/>
      <c r="AZ101" s="132"/>
      <c r="BA101" s="132"/>
      <c r="BB101" s="132"/>
      <c r="BC101" s="213" t="s">
        <v>397</v>
      </c>
      <c r="BD101" s="213"/>
      <c r="BE101" s="213"/>
      <c r="BF101" s="213"/>
    </row>
    <row r="102" spans="1:58" ht="9" customHeight="1">
      <c r="A102" s="56"/>
      <c r="B102" s="56"/>
      <c r="C102" s="56"/>
      <c r="D102" s="56"/>
      <c r="E102" s="110" t="s">
        <v>398</v>
      </c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84" t="s">
        <v>41</v>
      </c>
      <c r="R102" s="84"/>
      <c r="S102" s="79" t="s">
        <v>247</v>
      </c>
      <c r="T102" s="79"/>
      <c r="U102" s="80" t="s">
        <v>247</v>
      </c>
      <c r="V102" s="80"/>
      <c r="W102" s="111" t="s">
        <v>368</v>
      </c>
      <c r="X102" s="111"/>
      <c r="Y102" s="111"/>
      <c r="Z102" s="111"/>
      <c r="AA102" s="111"/>
      <c r="AB102" s="111"/>
      <c r="AC102" s="111"/>
      <c r="AD102" s="111"/>
      <c r="AE102" s="141" t="s">
        <v>399</v>
      </c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87" t="s">
        <v>400</v>
      </c>
      <c r="AT102" s="87"/>
      <c r="AU102" s="87"/>
      <c r="AV102" s="87"/>
      <c r="AW102" s="87"/>
      <c r="AX102" s="87"/>
      <c r="AY102" s="87"/>
      <c r="AZ102" s="87"/>
      <c r="BA102" s="87"/>
      <c r="BB102" s="87"/>
      <c r="BC102" s="214" t="s">
        <v>401</v>
      </c>
      <c r="BD102" s="214"/>
      <c r="BE102" s="214"/>
      <c r="BF102" s="214"/>
    </row>
    <row r="103" spans="1:58" ht="9" customHeight="1">
      <c r="A103" s="56" t="s">
        <v>402</v>
      </c>
      <c r="B103" s="56"/>
      <c r="C103" s="56"/>
      <c r="D103" s="56"/>
      <c r="E103" s="57" t="s">
        <v>403</v>
      </c>
      <c r="F103" s="57"/>
      <c r="G103" s="57"/>
      <c r="H103" s="57"/>
      <c r="I103" s="57"/>
      <c r="J103" s="57"/>
      <c r="K103" s="58" t="s">
        <v>147</v>
      </c>
      <c r="L103" s="58"/>
      <c r="M103" s="58" t="s">
        <v>148</v>
      </c>
      <c r="N103" s="58"/>
      <c r="O103" s="59" t="s">
        <v>204</v>
      </c>
      <c r="P103" s="59"/>
      <c r="Q103" s="60" t="s">
        <v>80</v>
      </c>
      <c r="R103" s="60"/>
      <c r="S103" s="61">
        <v>14</v>
      </c>
      <c r="T103" s="61"/>
      <c r="U103" s="62">
        <v>5</v>
      </c>
      <c r="V103" s="62"/>
      <c r="W103" s="63" t="s">
        <v>81</v>
      </c>
      <c r="X103" s="64" t="s">
        <v>92</v>
      </c>
      <c r="Y103" s="65" t="s">
        <v>149</v>
      </c>
      <c r="Z103" s="65"/>
      <c r="AA103" s="65"/>
      <c r="AB103" s="65"/>
      <c r="AC103" s="65"/>
      <c r="AD103" s="65"/>
      <c r="AE103" s="114" t="s">
        <v>404</v>
      </c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4"/>
      <c r="AS103" s="215" t="s">
        <v>405</v>
      </c>
      <c r="AT103" s="215"/>
      <c r="AU103" s="215"/>
      <c r="AV103" s="215"/>
      <c r="AW103" s="215"/>
      <c r="AX103" s="215"/>
      <c r="AY103" s="215"/>
      <c r="AZ103" s="215"/>
      <c r="BA103" s="215"/>
      <c r="BB103" s="215"/>
      <c r="BC103" s="215"/>
      <c r="BD103" s="215"/>
      <c r="BE103" s="215"/>
      <c r="BF103" s="215"/>
    </row>
    <row r="104" spans="1:58" ht="9" customHeight="1">
      <c r="A104" s="56"/>
      <c r="B104" s="56"/>
      <c r="C104" s="56"/>
      <c r="D104" s="56"/>
      <c r="E104" s="116" t="s">
        <v>406</v>
      </c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22" t="s">
        <v>87</v>
      </c>
      <c r="R104" s="22"/>
      <c r="S104" s="69">
        <v>3</v>
      </c>
      <c r="T104" s="69"/>
      <c r="U104" s="70">
        <v>0</v>
      </c>
      <c r="V104" s="70"/>
      <c r="W104" s="63"/>
      <c r="X104" s="64"/>
      <c r="Y104" s="65"/>
      <c r="Z104" s="65"/>
      <c r="AA104" s="65"/>
      <c r="AB104" s="65"/>
      <c r="AC104" s="65"/>
      <c r="AD104" s="65"/>
      <c r="AE104" s="192" t="s">
        <v>407</v>
      </c>
      <c r="AF104" s="192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  <c r="AR104" s="192"/>
      <c r="AS104" s="204" t="s">
        <v>408</v>
      </c>
      <c r="AT104" s="204"/>
      <c r="AU104" s="204"/>
      <c r="AV104" s="204"/>
      <c r="AW104" s="204"/>
      <c r="AX104" s="204"/>
      <c r="AY104" s="204"/>
      <c r="AZ104" s="204"/>
      <c r="BA104" s="204"/>
      <c r="BB104" s="204"/>
      <c r="BC104" s="204"/>
      <c r="BD104" s="204"/>
      <c r="BE104" s="204"/>
      <c r="BF104" s="204"/>
    </row>
    <row r="105" spans="1:58" ht="9" customHeight="1">
      <c r="A105" s="56"/>
      <c r="B105" s="56"/>
      <c r="C105" s="56"/>
      <c r="D105" s="5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22" t="s">
        <v>90</v>
      </c>
      <c r="R105" s="22"/>
      <c r="S105" s="73">
        <f>442/14</f>
        <v>31.571428571428573</v>
      </c>
      <c r="T105" s="73"/>
      <c r="U105" s="74">
        <f>76/5</f>
        <v>15.2</v>
      </c>
      <c r="V105" s="74"/>
      <c r="W105" s="105" t="s">
        <v>91</v>
      </c>
      <c r="X105" s="106" t="s">
        <v>92</v>
      </c>
      <c r="Y105" s="107" t="s">
        <v>136</v>
      </c>
      <c r="Z105" s="107"/>
      <c r="AA105" s="107"/>
      <c r="AB105" s="107"/>
      <c r="AC105" s="107"/>
      <c r="AD105" s="107"/>
      <c r="AE105" s="153" t="s">
        <v>409</v>
      </c>
      <c r="AF105" s="153"/>
      <c r="AG105" s="153"/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216" t="s">
        <v>410</v>
      </c>
      <c r="AT105" s="216"/>
      <c r="AU105" s="216"/>
      <c r="AV105" s="216"/>
      <c r="AW105" s="216"/>
      <c r="AX105" s="216"/>
      <c r="AY105" s="216"/>
      <c r="AZ105" s="216"/>
      <c r="BA105" s="216"/>
      <c r="BB105" s="216"/>
      <c r="BC105" s="216"/>
      <c r="BD105" s="216"/>
      <c r="BE105" s="216"/>
      <c r="BF105" s="216"/>
    </row>
    <row r="106" spans="1:58" ht="9" customHeight="1">
      <c r="A106" s="56"/>
      <c r="B106" s="56"/>
      <c r="C106" s="56"/>
      <c r="D106" s="5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22" t="s">
        <v>96</v>
      </c>
      <c r="R106" s="22"/>
      <c r="S106" s="79">
        <v>7</v>
      </c>
      <c r="T106" s="79"/>
      <c r="U106" s="80">
        <v>2</v>
      </c>
      <c r="V106" s="80"/>
      <c r="W106" s="105"/>
      <c r="X106" s="106"/>
      <c r="Y106" s="107"/>
      <c r="Z106" s="107"/>
      <c r="AA106" s="107"/>
      <c r="AB106" s="107"/>
      <c r="AC106" s="107"/>
      <c r="AD106" s="107"/>
      <c r="AE106" s="153" t="s">
        <v>411</v>
      </c>
      <c r="AF106" s="153"/>
      <c r="AG106" s="153"/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217" t="s">
        <v>412</v>
      </c>
      <c r="AT106" s="217"/>
      <c r="AU106" s="217"/>
      <c r="AV106" s="217"/>
      <c r="AW106" s="217"/>
      <c r="AX106" s="217"/>
      <c r="AY106" s="217"/>
      <c r="AZ106" s="217"/>
      <c r="BA106" s="217"/>
      <c r="BB106" s="217"/>
      <c r="BC106" s="218" t="s">
        <v>413</v>
      </c>
      <c r="BD106" s="218"/>
      <c r="BE106" s="218"/>
      <c r="BF106" s="218"/>
    </row>
    <row r="107" spans="1:58" ht="9" customHeight="1">
      <c r="A107" s="56"/>
      <c r="B107" s="56"/>
      <c r="C107" s="56"/>
      <c r="D107" s="56"/>
      <c r="E107" s="162" t="s">
        <v>414</v>
      </c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84" t="s">
        <v>41</v>
      </c>
      <c r="R107" s="84"/>
      <c r="S107" s="219" t="s">
        <v>247</v>
      </c>
      <c r="T107" s="219"/>
      <c r="U107" s="220" t="s">
        <v>247</v>
      </c>
      <c r="V107" s="220"/>
      <c r="W107" s="111" t="s">
        <v>368</v>
      </c>
      <c r="X107" s="111"/>
      <c r="Y107" s="111"/>
      <c r="Z107" s="111"/>
      <c r="AA107" s="111"/>
      <c r="AB107" s="111"/>
      <c r="AC107" s="111"/>
      <c r="AD107" s="111"/>
      <c r="AE107" s="190" t="s">
        <v>415</v>
      </c>
      <c r="AF107" s="190"/>
      <c r="AG107" s="190"/>
      <c r="AH107" s="190"/>
      <c r="AI107" s="190"/>
      <c r="AJ107" s="190"/>
      <c r="AK107" s="190"/>
      <c r="AL107" s="190"/>
      <c r="AM107" s="190"/>
      <c r="AN107" s="190"/>
      <c r="AO107" s="190"/>
      <c r="AP107" s="190"/>
      <c r="AQ107" s="190"/>
      <c r="AR107" s="190"/>
      <c r="AS107" s="221" t="s">
        <v>416</v>
      </c>
      <c r="AT107" s="221"/>
      <c r="AU107" s="221"/>
      <c r="AV107" s="221"/>
      <c r="AW107" s="221"/>
      <c r="AX107" s="221"/>
      <c r="AY107" s="221"/>
      <c r="AZ107" s="221"/>
      <c r="BA107" s="221"/>
      <c r="BB107" s="221"/>
      <c r="BC107" s="222" t="s">
        <v>417</v>
      </c>
      <c r="BD107" s="222"/>
      <c r="BE107" s="222"/>
      <c r="BF107" s="222"/>
    </row>
  </sheetData>
  <sheetProtection selectLockedCells="1" selectUnlockedCells="1"/>
  <mergeCells count="859">
    <mergeCell ref="G1:H1"/>
    <mergeCell ref="I1:J1"/>
    <mergeCell ref="K1:L1"/>
    <mergeCell ref="M1:N1"/>
    <mergeCell ref="O1:AT2"/>
    <mergeCell ref="AU1:AW1"/>
    <mergeCell ref="AX1:BF1"/>
    <mergeCell ref="G2:H2"/>
    <mergeCell ref="I2:J2"/>
    <mergeCell ref="K2:L2"/>
    <mergeCell ref="M2:N2"/>
    <mergeCell ref="AU2:AW2"/>
    <mergeCell ref="AX2:BF2"/>
    <mergeCell ref="G3:H3"/>
    <mergeCell ref="I3:J3"/>
    <mergeCell ref="K3:L3"/>
    <mergeCell ref="M3:N3"/>
    <mergeCell ref="O3:P3"/>
    <mergeCell ref="Q3:R3"/>
    <mergeCell ref="T3:V3"/>
    <mergeCell ref="W3:X3"/>
    <mergeCell ref="AA3:AB3"/>
    <mergeCell ref="AE3:AF3"/>
    <mergeCell ref="AI3:AJ3"/>
    <mergeCell ref="AL3:AM3"/>
    <mergeCell ref="AN3:AO3"/>
    <mergeCell ref="AQ3:AR3"/>
    <mergeCell ref="AS3:AT3"/>
    <mergeCell ref="AU3:AW3"/>
    <mergeCell ref="AX3:BF3"/>
    <mergeCell ref="G4:H4"/>
    <mergeCell ref="I4:J4"/>
    <mergeCell ref="K4:L4"/>
    <mergeCell ref="M4:N4"/>
    <mergeCell ref="O4:S4"/>
    <mergeCell ref="T4:Z4"/>
    <mergeCell ref="AA4:AF4"/>
    <mergeCell ref="AG4:AJ4"/>
    <mergeCell ref="AL4:AP4"/>
    <mergeCell ref="AQ4:AT4"/>
    <mergeCell ref="AU4:AW4"/>
    <mergeCell ref="AX4:BF4"/>
    <mergeCell ref="G5:H5"/>
    <mergeCell ref="I5:J5"/>
    <mergeCell ref="K5:L5"/>
    <mergeCell ref="M5:N5"/>
    <mergeCell ref="O5:AD5"/>
    <mergeCell ref="AE5:AT5"/>
    <mergeCell ref="AU5:AW5"/>
    <mergeCell ref="AX5:BF5"/>
    <mergeCell ref="G6:H6"/>
    <mergeCell ref="I6:J6"/>
    <mergeCell ref="K6:L6"/>
    <mergeCell ref="M6:N6"/>
    <mergeCell ref="O6:AT6"/>
    <mergeCell ref="AU6:AW6"/>
    <mergeCell ref="AX6:BF6"/>
    <mergeCell ref="G7:H7"/>
    <mergeCell ref="I7:J7"/>
    <mergeCell ref="K7:L7"/>
    <mergeCell ref="M7:N7"/>
    <mergeCell ref="O7:U7"/>
    <mergeCell ref="V7:AD7"/>
    <mergeCell ref="AE7:AT7"/>
    <mergeCell ref="AU7:AW7"/>
    <mergeCell ref="AX7:BF7"/>
    <mergeCell ref="G8:H8"/>
    <mergeCell ref="I8:J8"/>
    <mergeCell ref="K8:L8"/>
    <mergeCell ref="M8:N8"/>
    <mergeCell ref="O8:U8"/>
    <mergeCell ref="V8:AD8"/>
    <mergeCell ref="AE8:AK8"/>
    <mergeCell ref="AL8:AT8"/>
    <mergeCell ref="AU8:AW8"/>
    <mergeCell ref="AX8:BF8"/>
    <mergeCell ref="A9:BF9"/>
    <mergeCell ref="A10:BF10"/>
    <mergeCell ref="A11:BF11"/>
    <mergeCell ref="A12:BF12"/>
    <mergeCell ref="A13:D17"/>
    <mergeCell ref="E13:J13"/>
    <mergeCell ref="K13:L13"/>
    <mergeCell ref="M13:N13"/>
    <mergeCell ref="O13:P13"/>
    <mergeCell ref="Q13:R13"/>
    <mergeCell ref="S13:T13"/>
    <mergeCell ref="U13:V13"/>
    <mergeCell ref="W13:W14"/>
    <mergeCell ref="X13:X14"/>
    <mergeCell ref="Y13:AD14"/>
    <mergeCell ref="AE13:AR13"/>
    <mergeCell ref="AS13:BF13"/>
    <mergeCell ref="E14:P16"/>
    <mergeCell ref="Q14:R14"/>
    <mergeCell ref="S14:T14"/>
    <mergeCell ref="U14:V14"/>
    <mergeCell ref="AE14:AR14"/>
    <mergeCell ref="AS14:BF14"/>
    <mergeCell ref="Q15:R15"/>
    <mergeCell ref="S15:T15"/>
    <mergeCell ref="U15:V15"/>
    <mergeCell ref="W15:W16"/>
    <mergeCell ref="X15:X16"/>
    <mergeCell ref="Y15:AD16"/>
    <mergeCell ref="AE15:AR15"/>
    <mergeCell ref="AS15:BF15"/>
    <mergeCell ref="Q16:R16"/>
    <mergeCell ref="S16:T16"/>
    <mergeCell ref="U16:V16"/>
    <mergeCell ref="AE16:AR16"/>
    <mergeCell ref="AS16:BB16"/>
    <mergeCell ref="BC16:BF16"/>
    <mergeCell ref="E17:P17"/>
    <mergeCell ref="Q17:R17"/>
    <mergeCell ref="S17:T17"/>
    <mergeCell ref="U17:V17"/>
    <mergeCell ref="W17:AD17"/>
    <mergeCell ref="AE17:AR17"/>
    <mergeCell ref="AS17:BB17"/>
    <mergeCell ref="BC17:BF17"/>
    <mergeCell ref="A18:D22"/>
    <mergeCell ref="E18:J18"/>
    <mergeCell ref="K18:L18"/>
    <mergeCell ref="M18:N18"/>
    <mergeCell ref="O18:P18"/>
    <mergeCell ref="Q18:R18"/>
    <mergeCell ref="S18:T18"/>
    <mergeCell ref="U18:V18"/>
    <mergeCell ref="W18:W19"/>
    <mergeCell ref="X18:X19"/>
    <mergeCell ref="Y18:AD19"/>
    <mergeCell ref="AE18:AR18"/>
    <mergeCell ref="AS18:BF18"/>
    <mergeCell ref="E19:P21"/>
    <mergeCell ref="Q19:R19"/>
    <mergeCell ref="S19:T19"/>
    <mergeCell ref="U19:V19"/>
    <mergeCell ref="AE19:AR19"/>
    <mergeCell ref="AS19:BF19"/>
    <mergeCell ref="Q20:R20"/>
    <mergeCell ref="S20:T20"/>
    <mergeCell ref="U20:V20"/>
    <mergeCell ref="W20:W21"/>
    <mergeCell ref="X20:X21"/>
    <mergeCell ref="Y20:AD21"/>
    <mergeCell ref="AE20:AR20"/>
    <mergeCell ref="AS20:BF20"/>
    <mergeCell ref="Q21:R21"/>
    <mergeCell ref="S21:T21"/>
    <mergeCell ref="U21:V21"/>
    <mergeCell ref="AE21:AR21"/>
    <mergeCell ref="AS21:BB21"/>
    <mergeCell ref="BC21:BF21"/>
    <mergeCell ref="E22:P22"/>
    <mergeCell ref="Q22:R22"/>
    <mergeCell ref="S22:T22"/>
    <mergeCell ref="U22:V22"/>
    <mergeCell ref="W22:AD22"/>
    <mergeCell ref="AE22:AR22"/>
    <mergeCell ref="AS22:BB22"/>
    <mergeCell ref="BC22:BF22"/>
    <mergeCell ref="A23:D27"/>
    <mergeCell ref="E23:J23"/>
    <mergeCell ref="K23:L23"/>
    <mergeCell ref="M23:N23"/>
    <mergeCell ref="O23:P23"/>
    <mergeCell ref="Q23:R23"/>
    <mergeCell ref="S23:T23"/>
    <mergeCell ref="U23:V23"/>
    <mergeCell ref="W23:W24"/>
    <mergeCell ref="X23:X24"/>
    <mergeCell ref="Y23:AD24"/>
    <mergeCell ref="AE23:AR23"/>
    <mergeCell ref="AS23:BF23"/>
    <mergeCell ref="E24:P26"/>
    <mergeCell ref="Q24:R24"/>
    <mergeCell ref="S24:T24"/>
    <mergeCell ref="U24:V24"/>
    <mergeCell ref="AE24:AR24"/>
    <mergeCell ref="AS24:BF24"/>
    <mergeCell ref="Q25:R25"/>
    <mergeCell ref="S25:T25"/>
    <mergeCell ref="U25:V25"/>
    <mergeCell ref="W25:W26"/>
    <mergeCell ref="X25:X26"/>
    <mergeCell ref="Y25:AD26"/>
    <mergeCell ref="AE25:AR25"/>
    <mergeCell ref="AS25:BF25"/>
    <mergeCell ref="Q26:R26"/>
    <mergeCell ref="S26:T26"/>
    <mergeCell ref="U26:V26"/>
    <mergeCell ref="AE26:AR26"/>
    <mergeCell ref="AS26:BB26"/>
    <mergeCell ref="BC26:BF26"/>
    <mergeCell ref="E27:P27"/>
    <mergeCell ref="Q27:R27"/>
    <mergeCell ref="S27:T27"/>
    <mergeCell ref="U27:V27"/>
    <mergeCell ref="W27:AD27"/>
    <mergeCell ref="AE27:AR27"/>
    <mergeCell ref="AS27:BB27"/>
    <mergeCell ref="BC27:BF27"/>
    <mergeCell ref="A28:D32"/>
    <mergeCell ref="E28:J28"/>
    <mergeCell ref="K28:L28"/>
    <mergeCell ref="M28:N28"/>
    <mergeCell ref="O28:P28"/>
    <mergeCell ref="Q28:R28"/>
    <mergeCell ref="S28:T28"/>
    <mergeCell ref="U28:V28"/>
    <mergeCell ref="W28:W29"/>
    <mergeCell ref="X28:X29"/>
    <mergeCell ref="Y28:AD29"/>
    <mergeCell ref="AE28:AR28"/>
    <mergeCell ref="AS28:BF28"/>
    <mergeCell ref="E29:P31"/>
    <mergeCell ref="Q29:R29"/>
    <mergeCell ref="S29:T29"/>
    <mergeCell ref="U29:V29"/>
    <mergeCell ref="AE29:AR29"/>
    <mergeCell ref="AS29:BF29"/>
    <mergeCell ref="Q30:R30"/>
    <mergeCell ref="S30:T30"/>
    <mergeCell ref="U30:V30"/>
    <mergeCell ref="W30:W31"/>
    <mergeCell ref="X30:X31"/>
    <mergeCell ref="Y30:AD31"/>
    <mergeCell ref="AE30:AR30"/>
    <mergeCell ref="AS30:BF30"/>
    <mergeCell ref="Q31:R31"/>
    <mergeCell ref="S31:T31"/>
    <mergeCell ref="U31:V31"/>
    <mergeCell ref="AE31:AR31"/>
    <mergeCell ref="AS31:BB31"/>
    <mergeCell ref="BC31:BF31"/>
    <mergeCell ref="E32:P32"/>
    <mergeCell ref="Q32:R32"/>
    <mergeCell ref="S32:T32"/>
    <mergeCell ref="U32:V32"/>
    <mergeCell ref="W32:AD32"/>
    <mergeCell ref="AE32:AR32"/>
    <mergeCell ref="AS32:BB32"/>
    <mergeCell ref="BC32:BF32"/>
    <mergeCell ref="A33:D37"/>
    <mergeCell ref="E33:J33"/>
    <mergeCell ref="K33:L33"/>
    <mergeCell ref="M33:N33"/>
    <mergeCell ref="O33:P33"/>
    <mergeCell ref="Q33:R33"/>
    <mergeCell ref="S33:T33"/>
    <mergeCell ref="U33:V33"/>
    <mergeCell ref="W33:W34"/>
    <mergeCell ref="X33:X34"/>
    <mergeCell ref="Y33:AD34"/>
    <mergeCell ref="AE33:AR33"/>
    <mergeCell ref="AS33:BF33"/>
    <mergeCell ref="E34:P36"/>
    <mergeCell ref="Q34:R34"/>
    <mergeCell ref="S34:T34"/>
    <mergeCell ref="U34:V34"/>
    <mergeCell ref="AE34:AR34"/>
    <mergeCell ref="AS34:BF34"/>
    <mergeCell ref="Q35:R35"/>
    <mergeCell ref="S35:T35"/>
    <mergeCell ref="U35:V35"/>
    <mergeCell ref="W35:W36"/>
    <mergeCell ref="X35:X36"/>
    <mergeCell ref="Y35:AD36"/>
    <mergeCell ref="AE35:AR35"/>
    <mergeCell ref="AS35:BF35"/>
    <mergeCell ref="Q36:R36"/>
    <mergeCell ref="S36:T36"/>
    <mergeCell ref="U36:V36"/>
    <mergeCell ref="AE36:AR36"/>
    <mergeCell ref="AS36:BB36"/>
    <mergeCell ref="BC36:BF36"/>
    <mergeCell ref="E37:P37"/>
    <mergeCell ref="Q37:R37"/>
    <mergeCell ref="S37:T37"/>
    <mergeCell ref="U37:V37"/>
    <mergeCell ref="W37:AD37"/>
    <mergeCell ref="AE37:AR37"/>
    <mergeCell ref="AS37:BB37"/>
    <mergeCell ref="BC37:BF37"/>
    <mergeCell ref="A38:D42"/>
    <mergeCell ref="E38:J38"/>
    <mergeCell ref="K38:L38"/>
    <mergeCell ref="M38:N38"/>
    <mergeCell ref="O38:P38"/>
    <mergeCell ref="Q38:R38"/>
    <mergeCell ref="S38:T38"/>
    <mergeCell ref="U38:V38"/>
    <mergeCell ref="W38:W39"/>
    <mergeCell ref="X38:X39"/>
    <mergeCell ref="Y38:AD39"/>
    <mergeCell ref="AE38:AR38"/>
    <mergeCell ref="AS38:BF38"/>
    <mergeCell ref="E39:P41"/>
    <mergeCell ref="Q39:R39"/>
    <mergeCell ref="S39:T39"/>
    <mergeCell ref="U39:V39"/>
    <mergeCell ref="AE39:AR39"/>
    <mergeCell ref="AS39:BF39"/>
    <mergeCell ref="Q40:R40"/>
    <mergeCell ref="S40:T40"/>
    <mergeCell ref="U40:V40"/>
    <mergeCell ref="W40:W41"/>
    <mergeCell ref="X40:X41"/>
    <mergeCell ref="Y40:AD41"/>
    <mergeCell ref="AE40:AR40"/>
    <mergeCell ref="AS40:BF40"/>
    <mergeCell ref="Q41:R41"/>
    <mergeCell ref="S41:T41"/>
    <mergeCell ref="U41:V41"/>
    <mergeCell ref="AE41:AR41"/>
    <mergeCell ref="AS41:BB41"/>
    <mergeCell ref="BC41:BF41"/>
    <mergeCell ref="E42:P42"/>
    <mergeCell ref="Q42:R42"/>
    <mergeCell ref="S42:T42"/>
    <mergeCell ref="U42:V42"/>
    <mergeCell ref="W42:AD42"/>
    <mergeCell ref="AE42:AR42"/>
    <mergeCell ref="AS42:BB42"/>
    <mergeCell ref="BC42:BF42"/>
    <mergeCell ref="A43:D47"/>
    <mergeCell ref="E43:J43"/>
    <mergeCell ref="K43:L43"/>
    <mergeCell ref="M43:N43"/>
    <mergeCell ref="O43:P43"/>
    <mergeCell ref="Q43:R43"/>
    <mergeCell ref="S43:T43"/>
    <mergeCell ref="U43:V43"/>
    <mergeCell ref="W43:W44"/>
    <mergeCell ref="X43:X44"/>
    <mergeCell ref="Y43:AD44"/>
    <mergeCell ref="AE43:AR43"/>
    <mergeCell ref="AS43:BF43"/>
    <mergeCell ref="E44:P46"/>
    <mergeCell ref="Q44:R44"/>
    <mergeCell ref="S44:T44"/>
    <mergeCell ref="U44:V44"/>
    <mergeCell ref="AE44:AR44"/>
    <mergeCell ref="AS44:BF44"/>
    <mergeCell ref="Q45:R45"/>
    <mergeCell ref="S45:T45"/>
    <mergeCell ref="U45:V45"/>
    <mergeCell ref="W45:W46"/>
    <mergeCell ref="X45:X46"/>
    <mergeCell ref="Y45:AD46"/>
    <mergeCell ref="AE45:AR45"/>
    <mergeCell ref="AS45:BF45"/>
    <mergeCell ref="Q46:R46"/>
    <mergeCell ref="S46:T46"/>
    <mergeCell ref="U46:V46"/>
    <mergeCell ref="AE46:AR46"/>
    <mergeCell ref="AS46:BB46"/>
    <mergeCell ref="BC46:BF46"/>
    <mergeCell ref="E47:P47"/>
    <mergeCell ref="Q47:R47"/>
    <mergeCell ref="S47:T47"/>
    <mergeCell ref="U47:V47"/>
    <mergeCell ref="W47:AD47"/>
    <mergeCell ref="AE47:AR47"/>
    <mergeCell ref="AS47:BB47"/>
    <mergeCell ref="BC47:BF47"/>
    <mergeCell ref="A48:D52"/>
    <mergeCell ref="E48:J48"/>
    <mergeCell ref="K48:L48"/>
    <mergeCell ref="M48:N48"/>
    <mergeCell ref="O48:P48"/>
    <mergeCell ref="Q48:R48"/>
    <mergeCell ref="S48:T48"/>
    <mergeCell ref="U48:V48"/>
    <mergeCell ref="W48:W49"/>
    <mergeCell ref="X48:X49"/>
    <mergeCell ref="Y48:AD49"/>
    <mergeCell ref="AE48:AR48"/>
    <mergeCell ref="AS48:BF48"/>
    <mergeCell ref="E49:P51"/>
    <mergeCell ref="Q49:R49"/>
    <mergeCell ref="S49:T49"/>
    <mergeCell ref="U49:V49"/>
    <mergeCell ref="AE49:AR49"/>
    <mergeCell ref="AS49:BF49"/>
    <mergeCell ref="Q50:R50"/>
    <mergeCell ref="S50:T50"/>
    <mergeCell ref="U50:V50"/>
    <mergeCell ref="W50:W51"/>
    <mergeCell ref="X50:X51"/>
    <mergeCell ref="Y50:AD51"/>
    <mergeCell ref="AE50:AR50"/>
    <mergeCell ref="AS50:BF50"/>
    <mergeCell ref="Q51:R51"/>
    <mergeCell ref="S51:T51"/>
    <mergeCell ref="U51:V51"/>
    <mergeCell ref="AE51:AR51"/>
    <mergeCell ref="AS51:BB51"/>
    <mergeCell ref="BC51:BF51"/>
    <mergeCell ref="E52:P52"/>
    <mergeCell ref="Q52:R52"/>
    <mergeCell ref="S52:T52"/>
    <mergeCell ref="U52:V52"/>
    <mergeCell ref="W52:AD52"/>
    <mergeCell ref="AE52:AR52"/>
    <mergeCell ref="AS52:BB52"/>
    <mergeCell ref="BC52:BF52"/>
    <mergeCell ref="A53:D57"/>
    <mergeCell ref="E53:J53"/>
    <mergeCell ref="K53:L53"/>
    <mergeCell ref="M53:N53"/>
    <mergeCell ref="O53:P53"/>
    <mergeCell ref="Q53:R53"/>
    <mergeCell ref="S53:T53"/>
    <mergeCell ref="U53:V53"/>
    <mergeCell ref="W53:W54"/>
    <mergeCell ref="X53:X54"/>
    <mergeCell ref="Y53:AD54"/>
    <mergeCell ref="AE53:AR53"/>
    <mergeCell ref="AS53:BF53"/>
    <mergeCell ref="E54:P56"/>
    <mergeCell ref="Q54:R54"/>
    <mergeCell ref="S54:T54"/>
    <mergeCell ref="U54:V54"/>
    <mergeCell ref="AE54:AR54"/>
    <mergeCell ref="AS54:BF54"/>
    <mergeCell ref="Q55:R55"/>
    <mergeCell ref="S55:T55"/>
    <mergeCell ref="U55:V55"/>
    <mergeCell ref="W55:W56"/>
    <mergeCell ref="X55:X56"/>
    <mergeCell ref="Y55:AD56"/>
    <mergeCell ref="AE55:AR55"/>
    <mergeCell ref="AS55:BF55"/>
    <mergeCell ref="Q56:R56"/>
    <mergeCell ref="S56:T56"/>
    <mergeCell ref="U56:V56"/>
    <mergeCell ref="AE56:AR56"/>
    <mergeCell ref="AS56:BB56"/>
    <mergeCell ref="BC56:BF56"/>
    <mergeCell ref="E57:P57"/>
    <mergeCell ref="Q57:R57"/>
    <mergeCell ref="S57:T57"/>
    <mergeCell ref="U57:V57"/>
    <mergeCell ref="W57:AD57"/>
    <mergeCell ref="AE57:AR57"/>
    <mergeCell ref="AS57:BB57"/>
    <mergeCell ref="BC57:BF57"/>
    <mergeCell ref="A58:D62"/>
    <mergeCell ref="E58:J58"/>
    <mergeCell ref="K58:L58"/>
    <mergeCell ref="M58:N58"/>
    <mergeCell ref="O58:P58"/>
    <mergeCell ref="Q58:R58"/>
    <mergeCell ref="S58:T58"/>
    <mergeCell ref="U58:V58"/>
    <mergeCell ref="W58:W59"/>
    <mergeCell ref="X58:X59"/>
    <mergeCell ref="Y58:AD59"/>
    <mergeCell ref="AE58:AR58"/>
    <mergeCell ref="AS58:BF58"/>
    <mergeCell ref="E59:P61"/>
    <mergeCell ref="Q59:R59"/>
    <mergeCell ref="S59:T59"/>
    <mergeCell ref="U59:V59"/>
    <mergeCell ref="AE59:AR59"/>
    <mergeCell ref="AS59:BF59"/>
    <mergeCell ref="Q60:R60"/>
    <mergeCell ref="S60:T60"/>
    <mergeCell ref="U60:V60"/>
    <mergeCell ref="W60:W61"/>
    <mergeCell ref="X60:X61"/>
    <mergeCell ref="Y60:AD61"/>
    <mergeCell ref="AE60:AR60"/>
    <mergeCell ref="AS60:BF60"/>
    <mergeCell ref="Q61:R61"/>
    <mergeCell ref="S61:T61"/>
    <mergeCell ref="U61:V61"/>
    <mergeCell ref="AE61:AR61"/>
    <mergeCell ref="AS61:BB61"/>
    <mergeCell ref="BC61:BF61"/>
    <mergeCell ref="E62:P62"/>
    <mergeCell ref="Q62:R62"/>
    <mergeCell ref="S62:T62"/>
    <mergeCell ref="U62:V62"/>
    <mergeCell ref="W62:AD62"/>
    <mergeCell ref="AE62:AR62"/>
    <mergeCell ref="AS62:BB62"/>
    <mergeCell ref="BC62:BF62"/>
    <mergeCell ref="A63:D67"/>
    <mergeCell ref="E63:J63"/>
    <mergeCell ref="K63:L63"/>
    <mergeCell ref="M63:N63"/>
    <mergeCell ref="O63:P63"/>
    <mergeCell ref="Q63:R63"/>
    <mergeCell ref="S63:T63"/>
    <mergeCell ref="U63:V63"/>
    <mergeCell ref="W63:W64"/>
    <mergeCell ref="X63:X64"/>
    <mergeCell ref="Y63:AD64"/>
    <mergeCell ref="AE63:AR63"/>
    <mergeCell ref="AS63:BF63"/>
    <mergeCell ref="E64:P66"/>
    <mergeCell ref="Q64:R64"/>
    <mergeCell ref="S64:T64"/>
    <mergeCell ref="U64:V64"/>
    <mergeCell ref="AE64:AR64"/>
    <mergeCell ref="AS64:BF64"/>
    <mergeCell ref="Q65:R65"/>
    <mergeCell ref="S65:T65"/>
    <mergeCell ref="U65:V65"/>
    <mergeCell ref="W65:W66"/>
    <mergeCell ref="X65:X66"/>
    <mergeCell ref="Y65:AD66"/>
    <mergeCell ref="AE65:AR65"/>
    <mergeCell ref="AS65:BF65"/>
    <mergeCell ref="Q66:R66"/>
    <mergeCell ref="S66:T66"/>
    <mergeCell ref="U66:V66"/>
    <mergeCell ref="AE66:AR66"/>
    <mergeCell ref="AS66:BB66"/>
    <mergeCell ref="BC66:BF66"/>
    <mergeCell ref="E67:P67"/>
    <mergeCell ref="Q67:R67"/>
    <mergeCell ref="S67:T67"/>
    <mergeCell ref="U67:V67"/>
    <mergeCell ref="W67:AD67"/>
    <mergeCell ref="AE67:AR67"/>
    <mergeCell ref="AS67:BB67"/>
    <mergeCell ref="BC67:BF67"/>
    <mergeCell ref="A68:D72"/>
    <mergeCell ref="E68:J68"/>
    <mergeCell ref="K68:L68"/>
    <mergeCell ref="M68:N68"/>
    <mergeCell ref="O68:P68"/>
    <mergeCell ref="Q68:R68"/>
    <mergeCell ref="S68:T68"/>
    <mergeCell ref="U68:V68"/>
    <mergeCell ref="W68:W69"/>
    <mergeCell ref="X68:X69"/>
    <mergeCell ref="Y68:AD69"/>
    <mergeCell ref="AE68:AR68"/>
    <mergeCell ref="AS68:BF68"/>
    <mergeCell ref="E69:P71"/>
    <mergeCell ref="Q69:R69"/>
    <mergeCell ref="S69:T69"/>
    <mergeCell ref="U69:V69"/>
    <mergeCell ref="AE69:AR69"/>
    <mergeCell ref="AS69:BF69"/>
    <mergeCell ref="Q70:R70"/>
    <mergeCell ref="S70:T70"/>
    <mergeCell ref="U70:V70"/>
    <mergeCell ref="W70:W71"/>
    <mergeCell ref="X70:X71"/>
    <mergeCell ref="Y70:AD71"/>
    <mergeCell ref="AE70:AR70"/>
    <mergeCell ref="AS70:BF70"/>
    <mergeCell ref="Q71:R71"/>
    <mergeCell ref="S71:T71"/>
    <mergeCell ref="U71:V71"/>
    <mergeCell ref="AE71:AR71"/>
    <mergeCell ref="AS71:BB71"/>
    <mergeCell ref="BC71:BF71"/>
    <mergeCell ref="E72:P72"/>
    <mergeCell ref="Q72:R72"/>
    <mergeCell ref="S72:T72"/>
    <mergeCell ref="U72:V72"/>
    <mergeCell ref="W72:AD72"/>
    <mergeCell ref="AE72:AR72"/>
    <mergeCell ref="AS72:BB72"/>
    <mergeCell ref="BC72:BF72"/>
    <mergeCell ref="A73:D77"/>
    <mergeCell ref="E73:J73"/>
    <mergeCell ref="K73:L73"/>
    <mergeCell ref="M73:N73"/>
    <mergeCell ref="O73:P73"/>
    <mergeCell ref="Q73:R73"/>
    <mergeCell ref="S73:T73"/>
    <mergeCell ref="U73:V73"/>
    <mergeCell ref="W73:W74"/>
    <mergeCell ref="X73:X74"/>
    <mergeCell ref="Y73:AD74"/>
    <mergeCell ref="AE73:AR73"/>
    <mergeCell ref="AS73:BF73"/>
    <mergeCell ref="E74:P76"/>
    <mergeCell ref="Q74:R74"/>
    <mergeCell ref="S74:T74"/>
    <mergeCell ref="U74:V74"/>
    <mergeCell ref="AE74:AR74"/>
    <mergeCell ref="AS74:BF74"/>
    <mergeCell ref="Q75:R75"/>
    <mergeCell ref="S75:T75"/>
    <mergeCell ref="U75:V75"/>
    <mergeCell ref="W75:W76"/>
    <mergeCell ref="X75:X76"/>
    <mergeCell ref="Y75:AD76"/>
    <mergeCell ref="AE75:AR75"/>
    <mergeCell ref="AS75:BF75"/>
    <mergeCell ref="Q76:R76"/>
    <mergeCell ref="S76:T76"/>
    <mergeCell ref="U76:V76"/>
    <mergeCell ref="AE76:AR76"/>
    <mergeCell ref="AS76:BB76"/>
    <mergeCell ref="BC76:BF76"/>
    <mergeCell ref="E77:P77"/>
    <mergeCell ref="Q77:R77"/>
    <mergeCell ref="S77:T77"/>
    <mergeCell ref="U77:V77"/>
    <mergeCell ref="W77:AD77"/>
    <mergeCell ref="AE77:AR77"/>
    <mergeCell ref="AS77:BB77"/>
    <mergeCell ref="BC77:BF77"/>
    <mergeCell ref="A78:D82"/>
    <mergeCell ref="E78:J78"/>
    <mergeCell ref="K78:L78"/>
    <mergeCell ref="M78:N78"/>
    <mergeCell ref="O78:P78"/>
    <mergeCell ref="Q78:R78"/>
    <mergeCell ref="S78:T78"/>
    <mergeCell ref="U78:V78"/>
    <mergeCell ref="W78:W79"/>
    <mergeCell ref="X78:X79"/>
    <mergeCell ref="Y78:AD79"/>
    <mergeCell ref="AE78:AR78"/>
    <mergeCell ref="AS78:BF78"/>
    <mergeCell ref="E79:P81"/>
    <mergeCell ref="Q79:R79"/>
    <mergeCell ref="S79:T79"/>
    <mergeCell ref="U79:V79"/>
    <mergeCell ref="AE79:AR79"/>
    <mergeCell ref="AS79:BF79"/>
    <mergeCell ref="Q80:R80"/>
    <mergeCell ref="S80:T80"/>
    <mergeCell ref="U80:V80"/>
    <mergeCell ref="W80:W81"/>
    <mergeCell ref="X80:X81"/>
    <mergeCell ref="Y80:AD81"/>
    <mergeCell ref="AE80:AR80"/>
    <mergeCell ref="AS80:BF80"/>
    <mergeCell ref="Q81:R81"/>
    <mergeCell ref="S81:T81"/>
    <mergeCell ref="U81:V81"/>
    <mergeCell ref="AE81:AR81"/>
    <mergeCell ref="AS81:BB81"/>
    <mergeCell ref="BC81:BF81"/>
    <mergeCell ref="E82:P82"/>
    <mergeCell ref="Q82:R82"/>
    <mergeCell ref="S82:T82"/>
    <mergeCell ref="U82:V82"/>
    <mergeCell ref="W82:AD82"/>
    <mergeCell ref="AE82:AR82"/>
    <mergeCell ref="AS82:BB82"/>
    <mergeCell ref="BC82:BF82"/>
    <mergeCell ref="A83:D87"/>
    <mergeCell ref="E83:J83"/>
    <mergeCell ref="K83:L83"/>
    <mergeCell ref="M83:N83"/>
    <mergeCell ref="O83:P83"/>
    <mergeCell ref="Q83:R83"/>
    <mergeCell ref="S83:T83"/>
    <mergeCell ref="U83:V83"/>
    <mergeCell ref="W83:W84"/>
    <mergeCell ref="X83:X84"/>
    <mergeCell ref="Y83:AD84"/>
    <mergeCell ref="AE83:AR83"/>
    <mergeCell ref="AS83:BF83"/>
    <mergeCell ref="E84:P86"/>
    <mergeCell ref="Q84:R84"/>
    <mergeCell ref="S84:T84"/>
    <mergeCell ref="U84:V84"/>
    <mergeCell ref="AE84:AR84"/>
    <mergeCell ref="AS84:BF84"/>
    <mergeCell ref="Q85:R85"/>
    <mergeCell ref="S85:T85"/>
    <mergeCell ref="U85:V85"/>
    <mergeCell ref="W85:W86"/>
    <mergeCell ref="X85:X86"/>
    <mergeCell ref="Y85:AD86"/>
    <mergeCell ref="AE85:AR85"/>
    <mergeCell ref="AS85:BF85"/>
    <mergeCell ref="Q86:R86"/>
    <mergeCell ref="S86:T86"/>
    <mergeCell ref="U86:V86"/>
    <mergeCell ref="AE86:AR86"/>
    <mergeCell ref="AS86:BB86"/>
    <mergeCell ref="BC86:BF86"/>
    <mergeCell ref="E87:P87"/>
    <mergeCell ref="Q87:R87"/>
    <mergeCell ref="S87:T87"/>
    <mergeCell ref="U87:V87"/>
    <mergeCell ref="W87:AD87"/>
    <mergeCell ref="AE87:AR87"/>
    <mergeCell ref="AS87:BB87"/>
    <mergeCell ref="BC87:BF87"/>
    <mergeCell ref="A88:D92"/>
    <mergeCell ref="E88:J88"/>
    <mergeCell ref="K88:L88"/>
    <mergeCell ref="M88:N88"/>
    <mergeCell ref="O88:P88"/>
    <mergeCell ref="Q88:R88"/>
    <mergeCell ref="S88:T88"/>
    <mergeCell ref="U88:V88"/>
    <mergeCell ref="W88:W89"/>
    <mergeCell ref="X88:X89"/>
    <mergeCell ref="Y88:AD89"/>
    <mergeCell ref="AE88:AR88"/>
    <mergeCell ref="AS88:BF88"/>
    <mergeCell ref="E89:P91"/>
    <mergeCell ref="Q89:R89"/>
    <mergeCell ref="S89:T89"/>
    <mergeCell ref="U89:V89"/>
    <mergeCell ref="AE89:AR89"/>
    <mergeCell ref="AS89:BF89"/>
    <mergeCell ref="Q90:R90"/>
    <mergeCell ref="S90:T90"/>
    <mergeCell ref="U90:V90"/>
    <mergeCell ref="W90:W91"/>
    <mergeCell ref="X90:X91"/>
    <mergeCell ref="Y90:AD91"/>
    <mergeCell ref="AE90:AR90"/>
    <mergeCell ref="AS90:BF90"/>
    <mergeCell ref="Q91:R91"/>
    <mergeCell ref="S91:T91"/>
    <mergeCell ref="U91:V91"/>
    <mergeCell ref="AE91:AR91"/>
    <mergeCell ref="AS91:BB91"/>
    <mergeCell ref="BC91:BF91"/>
    <mergeCell ref="E92:P92"/>
    <mergeCell ref="Q92:R92"/>
    <mergeCell ref="S92:T92"/>
    <mergeCell ref="U92:V92"/>
    <mergeCell ref="W92:AD92"/>
    <mergeCell ref="AE92:AR92"/>
    <mergeCell ref="AS92:BB92"/>
    <mergeCell ref="BC92:BF92"/>
    <mergeCell ref="A93:D97"/>
    <mergeCell ref="E93:J93"/>
    <mergeCell ref="K93:L93"/>
    <mergeCell ref="M93:N93"/>
    <mergeCell ref="O93:P93"/>
    <mergeCell ref="Q93:R93"/>
    <mergeCell ref="S93:T93"/>
    <mergeCell ref="U93:V93"/>
    <mergeCell ref="W93:W94"/>
    <mergeCell ref="X93:X94"/>
    <mergeCell ref="Y93:AD94"/>
    <mergeCell ref="AE93:AR93"/>
    <mergeCell ref="AS93:BF93"/>
    <mergeCell ref="E94:P96"/>
    <mergeCell ref="Q94:R94"/>
    <mergeCell ref="S94:T94"/>
    <mergeCell ref="U94:V94"/>
    <mergeCell ref="AE94:AR94"/>
    <mergeCell ref="AS94:BF94"/>
    <mergeCell ref="Q95:R95"/>
    <mergeCell ref="S95:T95"/>
    <mergeCell ref="U95:V95"/>
    <mergeCell ref="W95:W96"/>
    <mergeCell ref="X95:X96"/>
    <mergeCell ref="Y95:AD96"/>
    <mergeCell ref="AE95:AR95"/>
    <mergeCell ref="AS95:BF95"/>
    <mergeCell ref="Q96:R96"/>
    <mergeCell ref="S96:T96"/>
    <mergeCell ref="U96:V96"/>
    <mergeCell ref="AE96:AR96"/>
    <mergeCell ref="AS96:BB96"/>
    <mergeCell ref="BC96:BF96"/>
    <mergeCell ref="E97:P97"/>
    <mergeCell ref="Q97:R97"/>
    <mergeCell ref="S97:T97"/>
    <mergeCell ref="U97:V97"/>
    <mergeCell ref="W97:AD97"/>
    <mergeCell ref="AE97:AR97"/>
    <mergeCell ref="AS97:BB97"/>
    <mergeCell ref="BC97:BF97"/>
    <mergeCell ref="A98:D102"/>
    <mergeCell ref="E98:J98"/>
    <mergeCell ref="K98:L98"/>
    <mergeCell ref="M98:N98"/>
    <mergeCell ref="O98:P98"/>
    <mergeCell ref="Q98:R98"/>
    <mergeCell ref="S98:T98"/>
    <mergeCell ref="U98:V98"/>
    <mergeCell ref="W98:W99"/>
    <mergeCell ref="X98:X99"/>
    <mergeCell ref="Y98:AD99"/>
    <mergeCell ref="AE98:AR98"/>
    <mergeCell ref="AS98:BF98"/>
    <mergeCell ref="E99:P101"/>
    <mergeCell ref="Q99:R99"/>
    <mergeCell ref="S99:T99"/>
    <mergeCell ref="U99:V99"/>
    <mergeCell ref="AE99:AR99"/>
    <mergeCell ref="AS99:BF99"/>
    <mergeCell ref="Q100:R100"/>
    <mergeCell ref="S100:T100"/>
    <mergeCell ref="U100:V100"/>
    <mergeCell ref="W100:W101"/>
    <mergeCell ref="X100:X101"/>
    <mergeCell ref="Y100:AD101"/>
    <mergeCell ref="AE100:AR100"/>
    <mergeCell ref="AS100:BF100"/>
    <mergeCell ref="Q101:R101"/>
    <mergeCell ref="S101:T101"/>
    <mergeCell ref="U101:V101"/>
    <mergeCell ref="AE101:AR101"/>
    <mergeCell ref="AS101:BB101"/>
    <mergeCell ref="BC101:BF101"/>
    <mergeCell ref="E102:P102"/>
    <mergeCell ref="Q102:R102"/>
    <mergeCell ref="S102:T102"/>
    <mergeCell ref="U102:V102"/>
    <mergeCell ref="W102:AD102"/>
    <mergeCell ref="AE102:AR102"/>
    <mergeCell ref="AS102:BB102"/>
    <mergeCell ref="BC102:BF102"/>
    <mergeCell ref="A103:D107"/>
    <mergeCell ref="E103:J103"/>
    <mergeCell ref="K103:L103"/>
    <mergeCell ref="M103:N103"/>
    <mergeCell ref="O103:P103"/>
    <mergeCell ref="Q103:R103"/>
    <mergeCell ref="S103:T103"/>
    <mergeCell ref="U103:V103"/>
    <mergeCell ref="W103:W104"/>
    <mergeCell ref="X103:X104"/>
    <mergeCell ref="Y103:AD104"/>
    <mergeCell ref="AE103:AR103"/>
    <mergeCell ref="AS103:BF103"/>
    <mergeCell ref="E104:P106"/>
    <mergeCell ref="Q104:R104"/>
    <mergeCell ref="S104:T104"/>
    <mergeCell ref="U104:V104"/>
    <mergeCell ref="AE104:AR104"/>
    <mergeCell ref="AS104:BF104"/>
    <mergeCell ref="Q105:R105"/>
    <mergeCell ref="S105:T105"/>
    <mergeCell ref="U105:V105"/>
    <mergeCell ref="W105:W106"/>
    <mergeCell ref="X105:X106"/>
    <mergeCell ref="Y105:AD106"/>
    <mergeCell ref="AE105:AR105"/>
    <mergeCell ref="AS105:BF105"/>
    <mergeCell ref="Q106:R106"/>
    <mergeCell ref="S106:T106"/>
    <mergeCell ref="U106:V106"/>
    <mergeCell ref="AE106:AR106"/>
    <mergeCell ref="AS106:BB106"/>
    <mergeCell ref="BC106:BF106"/>
    <mergeCell ref="E107:P107"/>
    <mergeCell ref="Q107:R107"/>
    <mergeCell ref="S107:T107"/>
    <mergeCell ref="U107:V107"/>
    <mergeCell ref="W107:AD107"/>
    <mergeCell ref="AE107:AR107"/>
    <mergeCell ref="AS107:BB107"/>
    <mergeCell ref="BC107:BF107"/>
  </mergeCells>
  <printOptions/>
  <pageMargins left="0" right="0" top="0.2902777777777778" bottom="0.2902777777777778" header="0.5118055555555555" footer="0.5118055555555555"/>
  <pageSetup horizontalDpi="300" verticalDpi="300" orientation="portrait" paperSize="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22">
      <selection activeCell="B33" sqref="B33"/>
    </sheetView>
  </sheetViews>
  <sheetFormatPr defaultColWidth="9.140625" defaultRowHeight="12.75"/>
  <cols>
    <col min="1" max="16384" width="9.421875" style="223" customWidth="1"/>
  </cols>
  <sheetData>
    <row r="1" spans="1:7" ht="12.75">
      <c r="A1" s="223" t="s">
        <v>418</v>
      </c>
      <c r="B1" s="223" t="s">
        <v>419</v>
      </c>
      <c r="C1" s="223" t="s">
        <v>420</v>
      </c>
      <c r="D1" s="223" t="s">
        <v>421</v>
      </c>
      <c r="E1" s="223" t="s">
        <v>422</v>
      </c>
      <c r="F1" s="223" t="s">
        <v>423</v>
      </c>
      <c r="G1" s="223" t="s">
        <v>421</v>
      </c>
    </row>
    <row r="2" spans="1:7" ht="12.75">
      <c r="A2" s="223" t="s">
        <v>424</v>
      </c>
      <c r="B2" s="223">
        <v>5</v>
      </c>
      <c r="C2" s="223">
        <v>20</v>
      </c>
      <c r="D2" s="224">
        <f>B2/C2</f>
        <v>0.25</v>
      </c>
      <c r="E2" s="223">
        <v>4</v>
      </c>
      <c r="F2" s="223">
        <v>16</v>
      </c>
      <c r="G2" s="224">
        <f>E2/F2</f>
        <v>0.25</v>
      </c>
    </row>
    <row r="3" spans="1:7" ht="12.75">
      <c r="A3" s="223" t="s">
        <v>425</v>
      </c>
      <c r="B3" s="223">
        <v>30</v>
      </c>
      <c r="C3" s="223">
        <v>118</v>
      </c>
      <c r="D3" s="224">
        <f>B3/C3</f>
        <v>0.2542372881355932</v>
      </c>
      <c r="E3" s="223">
        <v>19</v>
      </c>
      <c r="F3" s="223">
        <v>75</v>
      </c>
      <c r="G3" s="224">
        <f>E3/F3</f>
        <v>0.25333333333333335</v>
      </c>
    </row>
    <row r="4" spans="1:7" ht="12.75">
      <c r="A4" s="223" t="s">
        <v>426</v>
      </c>
      <c r="B4" s="223">
        <v>7</v>
      </c>
      <c r="C4" s="223">
        <v>27</v>
      </c>
      <c r="D4" s="224">
        <f>B4/C4</f>
        <v>0.25925925925925924</v>
      </c>
      <c r="E4" s="223">
        <v>4</v>
      </c>
      <c r="F4" s="223">
        <v>24</v>
      </c>
      <c r="G4" s="224">
        <f>E4/F4</f>
        <v>0.16666666666666666</v>
      </c>
    </row>
    <row r="5" spans="1:7" ht="12.75">
      <c r="A5" s="223" t="s">
        <v>427</v>
      </c>
      <c r="B5" s="223">
        <v>4</v>
      </c>
      <c r="C5" s="223">
        <v>25</v>
      </c>
      <c r="D5" s="224">
        <f>B5/C5</f>
        <v>0.16</v>
      </c>
      <c r="E5" s="223">
        <v>4</v>
      </c>
      <c r="F5" s="223">
        <v>23</v>
      </c>
      <c r="G5" s="224">
        <f>E5/F5</f>
        <v>0.17391304347826086</v>
      </c>
    </row>
    <row r="6" spans="1:7" ht="12.75">
      <c r="A6" s="223" t="s">
        <v>428</v>
      </c>
      <c r="B6" s="223">
        <f>SUM(B2:B5)</f>
        <v>46</v>
      </c>
      <c r="C6" s="223">
        <f>SUM(C2:C5)</f>
        <v>190</v>
      </c>
      <c r="D6" s="224">
        <f>B6/C6</f>
        <v>0.24210526315789474</v>
      </c>
      <c r="E6" s="223">
        <f>SUM(E2:E5)</f>
        <v>31</v>
      </c>
      <c r="F6" s="223">
        <f>SUM(F2:F5)</f>
        <v>138</v>
      </c>
      <c r="G6" s="224">
        <f>E6/F6</f>
        <v>0.2246376811594203</v>
      </c>
    </row>
    <row r="8" spans="1:7" ht="12.75">
      <c r="A8" s="223" t="s">
        <v>429</v>
      </c>
      <c r="B8" s="223" t="s">
        <v>419</v>
      </c>
      <c r="C8" s="223" t="s">
        <v>420</v>
      </c>
      <c r="D8" s="223" t="s">
        <v>421</v>
      </c>
      <c r="E8" s="223" t="s">
        <v>422</v>
      </c>
      <c r="F8" s="223" t="s">
        <v>423</v>
      </c>
      <c r="G8" s="223" t="s">
        <v>421</v>
      </c>
    </row>
    <row r="9" spans="1:7" ht="12.75">
      <c r="A9" s="223" t="s">
        <v>426</v>
      </c>
      <c r="B9" s="223">
        <v>42</v>
      </c>
      <c r="C9" s="223">
        <v>117</v>
      </c>
      <c r="D9" s="224">
        <f>B9/C9</f>
        <v>0.358974358974359</v>
      </c>
      <c r="E9" s="223">
        <v>27</v>
      </c>
      <c r="F9" s="223">
        <v>82</v>
      </c>
      <c r="G9" s="224">
        <f>E9/F9</f>
        <v>0.32926829268292684</v>
      </c>
    </row>
    <row r="10" spans="1:7" ht="12.75">
      <c r="A10" s="223" t="s">
        <v>427</v>
      </c>
      <c r="B10" s="223">
        <v>35</v>
      </c>
      <c r="C10" s="223">
        <v>109</v>
      </c>
      <c r="D10" s="224">
        <f>B10/C10</f>
        <v>0.3211009174311927</v>
      </c>
      <c r="E10" s="223">
        <v>19</v>
      </c>
      <c r="F10" s="223">
        <v>72</v>
      </c>
      <c r="G10" s="224">
        <f>E10/F10</f>
        <v>0.2638888888888889</v>
      </c>
    </row>
    <row r="11" spans="1:7" ht="12.75">
      <c r="A11" s="223" t="s">
        <v>428</v>
      </c>
      <c r="B11" s="223">
        <f>SUM(B9:B10)</f>
        <v>77</v>
      </c>
      <c r="C11" s="223">
        <f>SUM(C9:C10)</f>
        <v>226</v>
      </c>
      <c r="D11" s="224">
        <f>B11/C11</f>
        <v>0.3407079646017699</v>
      </c>
      <c r="E11" s="223">
        <f>SUM(E9:E10)</f>
        <v>46</v>
      </c>
      <c r="F11" s="223">
        <f>SUM(F9:F10)</f>
        <v>154</v>
      </c>
      <c r="G11" s="224">
        <f>E11/F11</f>
        <v>0.2987012987012987</v>
      </c>
    </row>
    <row r="13" spans="1:7" ht="12.75">
      <c r="A13" s="223" t="s">
        <v>430</v>
      </c>
      <c r="B13" s="223" t="s">
        <v>419</v>
      </c>
      <c r="C13" s="223" t="s">
        <v>420</v>
      </c>
      <c r="D13" s="223" t="s">
        <v>421</v>
      </c>
      <c r="E13" s="223" t="s">
        <v>422</v>
      </c>
      <c r="F13" s="223" t="s">
        <v>423</v>
      </c>
      <c r="G13" s="223" t="s">
        <v>421</v>
      </c>
    </row>
    <row r="14" spans="1:7" ht="12.75">
      <c r="A14" s="223" t="s">
        <v>425</v>
      </c>
      <c r="B14" s="223">
        <v>14</v>
      </c>
      <c r="C14" s="223">
        <v>60</v>
      </c>
      <c r="D14" s="224">
        <f>B14/C14</f>
        <v>0.23333333333333334</v>
      </c>
      <c r="E14" s="223">
        <v>7</v>
      </c>
      <c r="F14" s="223">
        <v>28</v>
      </c>
      <c r="G14" s="224">
        <f>E14/F14</f>
        <v>0.25</v>
      </c>
    </row>
    <row r="15" spans="1:7" ht="12.75">
      <c r="A15" s="223" t="s">
        <v>426</v>
      </c>
      <c r="B15" s="223">
        <v>40</v>
      </c>
      <c r="C15" s="223">
        <v>122</v>
      </c>
      <c r="D15" s="224">
        <f>B15/C15</f>
        <v>0.32786885245901637</v>
      </c>
      <c r="E15" s="223">
        <v>24</v>
      </c>
      <c r="F15" s="223">
        <v>73</v>
      </c>
      <c r="G15" s="224">
        <f>E15/F15</f>
        <v>0.3287671232876712</v>
      </c>
    </row>
    <row r="16" spans="1:7" ht="12.75">
      <c r="A16" s="223" t="s">
        <v>427</v>
      </c>
      <c r="B16" s="223">
        <v>30</v>
      </c>
      <c r="C16" s="223">
        <v>91</v>
      </c>
      <c r="D16" s="224">
        <f>B16/C16</f>
        <v>0.32967032967032966</v>
      </c>
      <c r="E16" s="223">
        <v>23</v>
      </c>
      <c r="F16" s="223">
        <v>69</v>
      </c>
      <c r="G16" s="224">
        <f>E16/F16</f>
        <v>0.3333333333333333</v>
      </c>
    </row>
    <row r="17" spans="1:7" ht="12.75">
      <c r="A17" s="223" t="s">
        <v>428</v>
      </c>
      <c r="B17" s="223">
        <f>SUM(B14:B16)</f>
        <v>84</v>
      </c>
      <c r="C17" s="223">
        <f>SUM(C14:C16)</f>
        <v>273</v>
      </c>
      <c r="D17" s="224">
        <f>B17/C17</f>
        <v>0.3076923076923077</v>
      </c>
      <c r="E17" s="223">
        <f>SUM(E14:E16)</f>
        <v>54</v>
      </c>
      <c r="F17" s="223">
        <f>SUM(F14:F16)</f>
        <v>170</v>
      </c>
      <c r="G17" s="224">
        <f>E17/F17</f>
        <v>0.3176470588235294</v>
      </c>
    </row>
    <row r="19" spans="1:7" ht="12.75">
      <c r="A19" s="223" t="s">
        <v>431</v>
      </c>
      <c r="B19" s="223" t="s">
        <v>419</v>
      </c>
      <c r="C19" s="223" t="s">
        <v>420</v>
      </c>
      <c r="D19" s="223" t="s">
        <v>421</v>
      </c>
      <c r="E19" s="223" t="s">
        <v>422</v>
      </c>
      <c r="F19" s="223" t="s">
        <v>423</v>
      </c>
      <c r="G19" s="223" t="s">
        <v>421</v>
      </c>
    </row>
    <row r="20" spans="1:7" ht="12.75">
      <c r="A20" s="223" t="s">
        <v>425</v>
      </c>
      <c r="B20" s="223">
        <v>22</v>
      </c>
      <c r="C20" s="223">
        <v>80</v>
      </c>
      <c r="D20" s="224">
        <f>B20/C20</f>
        <v>0.275</v>
      </c>
      <c r="E20" s="223">
        <v>1</v>
      </c>
      <c r="F20" s="223">
        <v>15</v>
      </c>
      <c r="G20" s="224">
        <f>E20/F20</f>
        <v>0.06666666666666667</v>
      </c>
    </row>
    <row r="21" spans="1:7" ht="12.75">
      <c r="A21" s="223" t="s">
        <v>426</v>
      </c>
      <c r="B21" s="223">
        <v>15</v>
      </c>
      <c r="C21" s="223">
        <v>38</v>
      </c>
      <c r="D21" s="224">
        <f>B21/C21</f>
        <v>0.39473684210526316</v>
      </c>
      <c r="E21" s="223">
        <v>5</v>
      </c>
      <c r="F21" s="223">
        <v>14</v>
      </c>
      <c r="G21" s="224">
        <f>E21/F21</f>
        <v>0.35714285714285715</v>
      </c>
    </row>
    <row r="22" spans="1:7" ht="12.75">
      <c r="A22" s="223" t="s">
        <v>427</v>
      </c>
      <c r="B22" s="223">
        <v>9</v>
      </c>
      <c r="C22" s="223">
        <v>30</v>
      </c>
      <c r="D22" s="224">
        <f>B22/C22</f>
        <v>0.3</v>
      </c>
      <c r="E22" s="223">
        <v>5</v>
      </c>
      <c r="F22" s="223">
        <v>20</v>
      </c>
      <c r="G22" s="224">
        <f>E22/F22</f>
        <v>0.25</v>
      </c>
    </row>
    <row r="23" spans="1:7" ht="12.75">
      <c r="A23" s="223" t="s">
        <v>428</v>
      </c>
      <c r="B23" s="223">
        <f>SUM(B20:B22)</f>
        <v>46</v>
      </c>
      <c r="C23" s="223">
        <f>SUM(C20:C22)</f>
        <v>148</v>
      </c>
      <c r="D23" s="224">
        <f>B23/C23</f>
        <v>0.3108108108108108</v>
      </c>
      <c r="E23" s="223">
        <f>SUM(E20:E22)</f>
        <v>11</v>
      </c>
      <c r="F23" s="223">
        <f>SUM(F20:F22)</f>
        <v>49</v>
      </c>
      <c r="G23" s="224">
        <f>E23/F23</f>
        <v>0.22448979591836735</v>
      </c>
    </row>
    <row r="25" spans="1:7" ht="12.75">
      <c r="A25" s="223" t="s">
        <v>432</v>
      </c>
      <c r="B25" s="223" t="s">
        <v>419</v>
      </c>
      <c r="C25" s="223" t="s">
        <v>420</v>
      </c>
      <c r="D25" s="223" t="s">
        <v>421</v>
      </c>
      <c r="E25" s="223" t="s">
        <v>422</v>
      </c>
      <c r="F25" s="223" t="s">
        <v>423</v>
      </c>
      <c r="G25" s="223" t="s">
        <v>421</v>
      </c>
    </row>
    <row r="26" spans="1:7" ht="12.75">
      <c r="A26" s="223" t="s">
        <v>426</v>
      </c>
      <c r="B26" s="223">
        <v>39</v>
      </c>
      <c r="C26" s="223">
        <v>92</v>
      </c>
      <c r="D26" s="224">
        <f>B26/C26</f>
        <v>0.42391304347826086</v>
      </c>
      <c r="E26" s="223">
        <v>0</v>
      </c>
      <c r="F26" s="223">
        <v>0</v>
      </c>
      <c r="G26" s="224" t="e">
        <f>E26/F26</f>
        <v>#DIV/0!</v>
      </c>
    </row>
    <row r="27" spans="1:7" ht="12.75">
      <c r="A27" s="223" t="s">
        <v>427</v>
      </c>
      <c r="B27" s="223">
        <v>24</v>
      </c>
      <c r="C27" s="223">
        <v>58</v>
      </c>
      <c r="D27" s="224">
        <f>B27/C27</f>
        <v>0.41379310344827586</v>
      </c>
      <c r="E27" s="223">
        <v>0</v>
      </c>
      <c r="F27" s="223">
        <v>0</v>
      </c>
      <c r="G27" s="224" t="e">
        <f>E27/F27</f>
        <v>#DIV/0!</v>
      </c>
    </row>
    <row r="28" spans="1:7" ht="12.75">
      <c r="A28" s="223" t="s">
        <v>428</v>
      </c>
      <c r="B28" s="223">
        <f>SUM(B26:B27)</f>
        <v>63</v>
      </c>
      <c r="C28" s="223">
        <f>SUM(C26:C27)</f>
        <v>150</v>
      </c>
      <c r="D28" s="224">
        <f>B28/C28</f>
        <v>0.42</v>
      </c>
      <c r="E28" s="223">
        <f>SUM(E26:E27)</f>
        <v>0</v>
      </c>
      <c r="F28" s="223">
        <f>SUM(F26:F27)</f>
        <v>0</v>
      </c>
      <c r="G28" s="224" t="e">
        <f>E28/F28</f>
        <v>#DIV/0!</v>
      </c>
    </row>
    <row r="30" spans="1:7" ht="12.75">
      <c r="A30" s="223" t="s">
        <v>433</v>
      </c>
      <c r="B30" s="223" t="s">
        <v>419</v>
      </c>
      <c r="C30" s="223" t="s">
        <v>420</v>
      </c>
      <c r="D30" s="223" t="s">
        <v>421</v>
      </c>
      <c r="E30" s="223" t="s">
        <v>422</v>
      </c>
      <c r="F30" s="223" t="s">
        <v>423</v>
      </c>
      <c r="G30" s="223" t="s">
        <v>421</v>
      </c>
    </row>
    <row r="31" spans="1:7" ht="12.75">
      <c r="A31" s="223" t="s">
        <v>426</v>
      </c>
      <c r="B31" s="223">
        <v>124</v>
      </c>
      <c r="C31" s="223">
        <v>291</v>
      </c>
      <c r="D31" s="224">
        <f>B31/C31</f>
        <v>0.4261168384879725</v>
      </c>
      <c r="E31" s="223">
        <v>0</v>
      </c>
      <c r="F31" s="223">
        <v>2</v>
      </c>
      <c r="G31" s="224">
        <f>E31/F31</f>
        <v>0</v>
      </c>
    </row>
    <row r="32" spans="1:7" ht="12.75">
      <c r="A32" s="223" t="s">
        <v>427</v>
      </c>
      <c r="B32" s="223">
        <v>81</v>
      </c>
      <c r="C32" s="223">
        <v>208</v>
      </c>
      <c r="D32" s="224">
        <f>B32/C32</f>
        <v>0.3894230769230769</v>
      </c>
      <c r="E32" s="223">
        <v>0</v>
      </c>
      <c r="F32" s="223">
        <v>3</v>
      </c>
      <c r="G32" s="224">
        <f>E32/F32</f>
        <v>0</v>
      </c>
    </row>
    <row r="33" spans="1:7" ht="12.75">
      <c r="A33" s="223" t="s">
        <v>428</v>
      </c>
      <c r="B33" s="223">
        <f>SUM(B31:B32)</f>
        <v>205</v>
      </c>
      <c r="C33" s="223">
        <f>SUM(C31:C32)</f>
        <v>499</v>
      </c>
      <c r="D33" s="224">
        <f>B33/C33</f>
        <v>0.41082164328657317</v>
      </c>
      <c r="E33" s="223">
        <f>SUM(E31:E32)</f>
        <v>0</v>
      </c>
      <c r="F33" s="223">
        <f>SUM(F31:F32)</f>
        <v>5</v>
      </c>
      <c r="G33" s="224">
        <f>E33/F33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Ghizal Hasan</cp:lastModifiedBy>
  <cp:lastPrinted>2019-10-28T21:01:16Z</cp:lastPrinted>
  <dcterms:modified xsi:type="dcterms:W3CDTF">2021-10-29T01:35:32Z</dcterms:modified>
  <cp:category/>
  <cp:version/>
  <cp:contentType/>
  <cp:contentStatus/>
  <cp:revision>787</cp:revision>
</cp:coreProperties>
</file>